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ליאת - הרצאות\המכללה לתכנון פרישה ולפיננסים\קורס אינטרנטי - תכנון פרישה\שיעורי תרגול - קורס אינטרנטי\תרגילים מסכמים - מיסוי ופנסיוני\"/>
    </mc:Choice>
  </mc:AlternateContent>
  <xr:revisionPtr revIDLastSave="0" documentId="13_ncr:1_{57C660F2-9348-457D-B13F-2F0D1CC3FA94}" xr6:coauthVersionLast="46" xr6:coauthVersionMax="46" xr10:uidLastSave="{00000000-0000-0000-0000-000000000000}"/>
  <bookViews>
    <workbookView xWindow="-135" yWindow="-135" windowWidth="29070" windowHeight="15870" xr2:uid="{00000000-000D-0000-FFFF-FFFF00000000}"/>
  </bookViews>
  <sheets>
    <sheet name="מסלקה פנסיונית" sheetId="1" r:id="rId1"/>
    <sheet name="גיליון7" sheetId="9" r:id="rId2"/>
    <sheet name="פריסה" sheetId="6" r:id="rId3"/>
    <sheet name="מדרגות מס 2021" sheetId="5" r:id="rId4"/>
    <sheet name="דרכי פעולה" sheetId="4" r:id="rId5"/>
    <sheet name="אישורי מס הכנסה" sheetId="7" r:id="rId6"/>
  </sheets>
  <calcPr calcId="181029"/>
</workbook>
</file>

<file path=xl/calcChain.xml><?xml version="1.0" encoding="utf-8"?>
<calcChain xmlns="http://schemas.openxmlformats.org/spreadsheetml/2006/main">
  <c r="I22" i="9" l="1"/>
  <c r="M19" i="1"/>
  <c r="M17" i="1"/>
  <c r="F39" i="9"/>
  <c r="F38" i="9"/>
  <c r="F37" i="9"/>
  <c r="E32" i="9"/>
  <c r="K26" i="9"/>
  <c r="K25" i="9"/>
  <c r="L14" i="9"/>
  <c r="L15" i="9" s="1"/>
  <c r="B26" i="9"/>
  <c r="E28" i="9"/>
  <c r="I30" i="9"/>
  <c r="I28" i="9"/>
  <c r="I27" i="9"/>
  <c r="I26" i="9"/>
  <c r="I25" i="9"/>
  <c r="J11" i="6"/>
  <c r="J17" i="6" s="1"/>
  <c r="F11" i="6"/>
  <c r="I19" i="9"/>
  <c r="I16" i="9"/>
  <c r="I15" i="9"/>
  <c r="E15" i="9"/>
  <c r="E18" i="9"/>
  <c r="H36" i="1"/>
  <c r="D26" i="1"/>
  <c r="I24" i="1"/>
  <c r="D35" i="1" s="1"/>
  <c r="E23" i="1"/>
  <c r="E26" i="1" s="1"/>
  <c r="D32" i="1" s="1"/>
  <c r="D34" i="1" s="1"/>
  <c r="D36" i="1" s="1"/>
  <c r="D37" i="1" s="1"/>
  <c r="C11" i="6"/>
  <c r="H33" i="1" l="1"/>
  <c r="H34" i="1" s="1"/>
  <c r="D39" i="1"/>
  <c r="C16" i="6"/>
  <c r="C14" i="6"/>
  <c r="C12" i="6"/>
  <c r="G11" i="6"/>
  <c r="C15" i="6"/>
  <c r="C13" i="6"/>
  <c r="C17" i="6" l="1"/>
  <c r="G12" i="6"/>
  <c r="N13" i="6" s="1"/>
  <c r="O13" i="6" s="1"/>
  <c r="G15" i="6" l="1"/>
  <c r="G13" i="6"/>
  <c r="G16" i="6"/>
  <c r="G14" i="6"/>
  <c r="K17" i="6" l="1"/>
  <c r="N13" i="1" l="1"/>
  <c r="L12" i="1"/>
  <c r="L11" i="1"/>
  <c r="J10" i="1"/>
  <c r="J9" i="1"/>
  <c r="L8" i="1"/>
  <c r="J7" i="1"/>
  <c r="J5" i="1"/>
  <c r="K3" i="1"/>
  <c r="K13" i="1" s="1"/>
  <c r="I13" i="1"/>
  <c r="L3" i="1" l="1"/>
  <c r="L13" i="1" s="1"/>
  <c r="J13" i="1"/>
</calcChain>
</file>

<file path=xl/sharedStrings.xml><?xml version="1.0" encoding="utf-8"?>
<sst xmlns="http://schemas.openxmlformats.org/spreadsheetml/2006/main" count="164" uniqueCount="119">
  <si>
    <t>מספר פוליסה</t>
  </si>
  <si>
    <t>שם יצרן</t>
  </si>
  <si>
    <t>שם מעסיק</t>
  </si>
  <si>
    <t>תאריך הצטרפות</t>
  </si>
  <si>
    <t>סוג פוליסה</t>
  </si>
  <si>
    <t>סוג מוצר פנסיוני</t>
  </si>
  <si>
    <t>סוג תוכנית/חשבון</t>
  </si>
  <si>
    <t>סטטוס</t>
  </si>
  <si>
    <t>סה"כ ערכי פדיון</t>
  </si>
  <si>
    <t>הפניקס חברה לביטוח בע"מ</t>
  </si>
  <si>
    <t>01/08/1994</t>
  </si>
  <si>
    <t>חיים</t>
  </si>
  <si>
    <t>פוליסת חיסכון טהור</t>
  </si>
  <si>
    <t>שכיר</t>
  </si>
  <si>
    <t>בתוקף</t>
  </si>
  <si>
    <t>אלטשולר שחם קופות גמל בע"מ</t>
  </si>
  <si>
    <t>01/11/2017</t>
  </si>
  <si>
    <t>שוק ההון</t>
  </si>
  <si>
    <t>קופת גמל</t>
  </si>
  <si>
    <t>מוקפאת</t>
  </si>
  <si>
    <t>14/12/2017</t>
  </si>
  <si>
    <t>קופת גמל להשקעה</t>
  </si>
  <si>
    <t>עצמאי</t>
  </si>
  <si>
    <t>20/05/2013</t>
  </si>
  <si>
    <t>קרן השתלמות</t>
  </si>
  <si>
    <t>כלל פנסיה וגמל בע"מ</t>
  </si>
  <si>
    <t>23/09/1981</t>
  </si>
  <si>
    <t>20/09/1981</t>
  </si>
  <si>
    <t>27/10/1998</t>
  </si>
  <si>
    <t>הראל ניהול קרנות פנסיה בע"מ</t>
  </si>
  <si>
    <t>01/02/1981</t>
  </si>
  <si>
    <t>הראל חברה לביטוח בע"מ</t>
  </si>
  <si>
    <t>01/07/2017</t>
  </si>
  <si>
    <t>פוליסות ביטוח חיים משולב חיסכון</t>
  </si>
  <si>
    <t>הון</t>
  </si>
  <si>
    <t>טרום</t>
  </si>
  <si>
    <t>קצבה</t>
  </si>
  <si>
    <t>וותק</t>
  </si>
  <si>
    <t>שכר</t>
  </si>
  <si>
    <t>שנות פריסה</t>
  </si>
  <si>
    <t>פטור</t>
  </si>
  <si>
    <t>פטור לקצבה</t>
  </si>
  <si>
    <t>נטו</t>
  </si>
  <si>
    <t>אבטלה</t>
  </si>
  <si>
    <t>פריסת מענק חייב :</t>
  </si>
  <si>
    <t>מעסיק - חשמל בע"מ</t>
  </si>
  <si>
    <t>סה"כ מענק פרישה חייב במס</t>
  </si>
  <si>
    <t>שנות עבודה</t>
  </si>
  <si>
    <t>הכנסה צפויה חייבת במס</t>
  </si>
  <si>
    <t>מס'</t>
  </si>
  <si>
    <t>שנה</t>
  </si>
  <si>
    <t>הכנסה מפריסה</t>
  </si>
  <si>
    <t>משכורת</t>
  </si>
  <si>
    <t>פנסיה</t>
  </si>
  <si>
    <t>סה"כ הכנסה</t>
  </si>
  <si>
    <t>מס על סך ההכנסה</t>
  </si>
  <si>
    <t>מס על המשכורת והפנסיה</t>
  </si>
  <si>
    <t>מס לתשלום על מענק הפרישה</t>
  </si>
  <si>
    <t>פיצויים נטו</t>
  </si>
  <si>
    <t>סה"כ</t>
  </si>
  <si>
    <t>להלן פרטים לגבי המעסיקים מהם קיבל מענקים פטורים ב- 32 השנים שקדמו לגיל הזכאות:</t>
  </si>
  <si>
    <t>טבלת היוונים</t>
  </si>
  <si>
    <t>שם המעסיק</t>
  </si>
  <si>
    <t>תיק ניכויים</t>
  </si>
  <si>
    <t>תקופת עבודה</t>
  </si>
  <si>
    <t>שנות עבודה שקדמו לתאריך גיל הזכאות</t>
  </si>
  <si>
    <t>מענקים פטורים בש"ח</t>
  </si>
  <si>
    <t>הערות</t>
  </si>
  <si>
    <t xml:space="preserve">להלן חישוב יתרת ההון הפטורה לקצבה : </t>
  </si>
  <si>
    <t>סכום הקטנת ההון הפטור עקב קבלת "המענקים הפטורים"</t>
  </si>
  <si>
    <t>קצבה ברוטו</t>
  </si>
  <si>
    <t>היוונים פטורים שבוצעו לפני תיקון 190</t>
  </si>
  <si>
    <r>
      <t xml:space="preserve">יתרת ההון הפטורה </t>
    </r>
    <r>
      <rPr>
        <sz val="8"/>
        <color theme="1"/>
        <rFont val="Arial"/>
        <family val="2"/>
        <scheme val="minor"/>
      </rPr>
      <t>(שורה 1 פחות שורה 2 פחות שורה 3)</t>
    </r>
  </si>
  <si>
    <t xml:space="preserve">קצבה חייבת </t>
  </si>
  <si>
    <t>סכום ההיוון הפטור של הקצבה כמבוקש על ידך</t>
  </si>
  <si>
    <t>מס לתשלום</t>
  </si>
  <si>
    <r>
      <t xml:space="preserve">יתרת ההון הפטורה לקצבה </t>
    </r>
    <r>
      <rPr>
        <sz val="8"/>
        <color theme="1"/>
        <rFont val="Arial"/>
        <family val="2"/>
        <scheme val="minor"/>
      </rPr>
      <t>(שורה 4 פחות שורה 5)</t>
    </r>
  </si>
  <si>
    <t>סכום הקצבה הפטור לחודש</t>
  </si>
  <si>
    <t>תקרת הקצבה המזכה</t>
  </si>
  <si>
    <r>
      <t xml:space="preserve">שיעור הפטור מתקרת הקצבה המזכה </t>
    </r>
    <r>
      <rPr>
        <sz val="8"/>
        <color theme="1"/>
        <rFont val="Arial"/>
        <family val="2"/>
        <scheme val="minor"/>
      </rPr>
      <t>(שורה 7 מחולקת בשורה 8)</t>
    </r>
  </si>
  <si>
    <r>
      <t xml:space="preserve">סכום ההון הפטור - </t>
    </r>
    <r>
      <rPr>
        <sz val="11"/>
        <color rgb="FFFF0000"/>
        <rFont val="Arial"/>
        <family val="2"/>
        <scheme val="minor"/>
      </rPr>
      <t xml:space="preserve">לפי נתוני </t>
    </r>
  </si>
  <si>
    <t>גלית זילברמן</t>
  </si>
  <si>
    <t>בנק בע"מ</t>
  </si>
  <si>
    <t>תאריך לידה גלית זילברמן</t>
  </si>
  <si>
    <t>פיצויים קוד 4</t>
  </si>
  <si>
    <t>פיצויים קוד 6</t>
  </si>
  <si>
    <t>31.12.2020</t>
  </si>
  <si>
    <t>פרישה</t>
  </si>
  <si>
    <t>פטור לפיצויים ב2020</t>
  </si>
  <si>
    <t>סה"כ פיצויים שמגיע</t>
  </si>
  <si>
    <t>כמה פטור ניתן לקבל</t>
  </si>
  <si>
    <t>בקופה</t>
  </si>
  <si>
    <t>הפקדה לקוד 6</t>
  </si>
  <si>
    <t>סה"כ לרצף קצבה</t>
  </si>
  <si>
    <t>רצף קצבה בקופה</t>
  </si>
  <si>
    <t>מה נותר להתחשבן??</t>
  </si>
  <si>
    <t>שיעור מס שולי</t>
  </si>
  <si>
    <t>השלמה לקוד 6 ל100% מהשכר</t>
  </si>
  <si>
    <t xml:space="preserve">תאריך לידה </t>
  </si>
  <si>
    <t>גיל זכאות -גיל פרישה לאישה</t>
  </si>
  <si>
    <t>הון פטור</t>
  </si>
  <si>
    <t>ניצול פטור לפיצויים</t>
  </si>
  <si>
    <t xml:space="preserve">לנצל </t>
  </si>
  <si>
    <t xml:space="preserve">גיל זכאות  </t>
  </si>
  <si>
    <t xml:space="preserve">נתחיל משיכת קצבה של </t>
  </si>
  <si>
    <t>יתרת שלב המס</t>
  </si>
  <si>
    <t>בהנחת מקדם של 215</t>
  </si>
  <si>
    <t xml:space="preserve">לבצע המרה לקצבה </t>
  </si>
  <si>
    <t>נממש מתוך כספי הפיצויים</t>
  </si>
  <si>
    <t>ב01/2025</t>
  </si>
  <si>
    <t>קצבה פטורה נוספת</t>
  </si>
  <si>
    <t>מקדם ל 2025</t>
  </si>
  <si>
    <t>מימש כל יתרת כספי הקצבה</t>
  </si>
  <si>
    <t>סף מס החל מ 01/2027</t>
  </si>
  <si>
    <t>נק זיכוי</t>
  </si>
  <si>
    <t>פטור לפנסיה</t>
  </si>
  <si>
    <t>תוספת פטור מ- 2025</t>
  </si>
  <si>
    <t>מקדם ממוצע</t>
  </si>
  <si>
    <t>קצבה צפויה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</si>
</sst>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15" x14ac:knownFonts="1">
    <font>
      <sz val="11"/>
      <color indexed="8"/>
      <name val="Arial"/>
    </font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8"/>
      <name val="Arial"/>
    </font>
    <font>
      <b/>
      <u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theme="1"/>
      <name val="Arial"/>
      <family val="2"/>
      <scheme val="minor"/>
    </font>
    <font>
      <u/>
      <sz val="11"/>
      <color indexed="8"/>
      <name val="Arial"/>
      <family val="2"/>
    </font>
    <font>
      <sz val="11"/>
      <color theme="5"/>
      <name val="Arial"/>
      <family val="2"/>
    </font>
    <font>
      <sz val="11"/>
      <color rgb="FFFF0000"/>
      <name val="Arial"/>
      <family val="2"/>
      <scheme val="minor"/>
    </font>
    <font>
      <sz val="11"/>
      <color rgb="FFFF0000"/>
      <name val="Arial"/>
      <family val="2"/>
    </font>
    <font>
      <sz val="8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 applyFill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2">
    <xf numFmtId="0" fontId="0" fillId="0" borderId="0" xfId="0" applyFill="1" applyProtection="1"/>
    <xf numFmtId="0" fontId="2" fillId="2" borderId="1" xfId="0" applyFont="1" applyFill="1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3" fontId="0" fillId="0" borderId="0" xfId="0" applyNumberFormat="1" applyFill="1" applyProtection="1"/>
    <xf numFmtId="3" fontId="2" fillId="0" borderId="0" xfId="0" applyNumberFormat="1" applyFont="1" applyFill="1" applyProtection="1"/>
    <xf numFmtId="0" fontId="0" fillId="0" borderId="5" xfId="0" applyFill="1" applyBorder="1" applyProtection="1"/>
    <xf numFmtId="3" fontId="0" fillId="0" borderId="5" xfId="0" applyNumberFormat="1" applyFill="1" applyBorder="1" applyProtection="1"/>
    <xf numFmtId="3" fontId="0" fillId="0" borderId="6" xfId="0" applyNumberFormat="1" applyFill="1" applyBorder="1" applyProtection="1"/>
    <xf numFmtId="3" fontId="0" fillId="2" borderId="8" xfId="0" applyNumberFormat="1" applyFill="1" applyBorder="1" applyProtection="1"/>
    <xf numFmtId="3" fontId="0" fillId="2" borderId="9" xfId="0" applyNumberFormat="1" applyFill="1" applyBorder="1" applyProtection="1"/>
    <xf numFmtId="0" fontId="0" fillId="2" borderId="3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0" borderId="0" xfId="0"/>
    <xf numFmtId="164" fontId="0" fillId="0" borderId="0" xfId="0" applyNumberFormat="1"/>
    <xf numFmtId="0" fontId="2" fillId="0" borderId="0" xfId="0" applyFont="1"/>
    <xf numFmtId="14" fontId="0" fillId="0" borderId="0" xfId="0" applyNumberFormat="1"/>
    <xf numFmtId="43" fontId="0" fillId="0" borderId="0" xfId="0" applyNumberFormat="1"/>
    <xf numFmtId="0" fontId="2" fillId="0" borderId="0" xfId="0" applyFont="1" applyFill="1" applyProtection="1"/>
    <xf numFmtId="0" fontId="4" fillId="0" borderId="0" xfId="0" applyFont="1"/>
    <xf numFmtId="0" fontId="2" fillId="0" borderId="0" xfId="0" applyFont="1" applyAlignment="1">
      <alignment horizontal="right" readingOrder="2"/>
    </xf>
    <xf numFmtId="0" fontId="0" fillId="0" borderId="0" xfId="0" applyAlignment="1">
      <alignment horizontal="right"/>
    </xf>
    <xf numFmtId="0" fontId="0" fillId="0" borderId="0" xfId="0" applyAlignment="1">
      <alignment horizontal="right" readingOrder="2"/>
    </xf>
    <xf numFmtId="164" fontId="0" fillId="0" borderId="10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5" fontId="0" fillId="0" borderId="10" xfId="1" applyNumberFormat="1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 wrapText="1" readingOrder="2"/>
    </xf>
    <xf numFmtId="0" fontId="5" fillId="0" borderId="5" xfId="0" applyFont="1" applyBorder="1" applyAlignment="1">
      <alignment horizontal="right" wrapText="1"/>
    </xf>
    <xf numFmtId="0" fontId="5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right" readingOrder="2"/>
    </xf>
    <xf numFmtId="0" fontId="6" fillId="0" borderId="5" xfId="0" applyFont="1" applyBorder="1" applyAlignment="1">
      <alignment horizontal="right" readingOrder="2"/>
    </xf>
    <xf numFmtId="164" fontId="6" fillId="0" borderId="5" xfId="1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5" xfId="0" applyFont="1" applyBorder="1"/>
    <xf numFmtId="0" fontId="7" fillId="0" borderId="5" xfId="0" applyFont="1" applyBorder="1"/>
    <xf numFmtId="0" fontId="0" fillId="0" borderId="5" xfId="0" applyBorder="1" applyAlignment="1">
      <alignment horizontal="right" readingOrder="2"/>
    </xf>
    <xf numFmtId="164" fontId="0" fillId="0" borderId="5" xfId="1" applyNumberFormat="1" applyFont="1" applyBorder="1" applyAlignment="1">
      <alignment horizontal="right"/>
    </xf>
    <xf numFmtId="164" fontId="0" fillId="0" borderId="5" xfId="0" applyNumberFormat="1" applyBorder="1"/>
    <xf numFmtId="43" fontId="0" fillId="0" borderId="5" xfId="0" applyNumberFormat="1" applyBorder="1"/>
    <xf numFmtId="10" fontId="0" fillId="0" borderId="0" xfId="0" applyNumberFormat="1"/>
    <xf numFmtId="0" fontId="0" fillId="0" borderId="11" xfId="0" applyBorder="1"/>
    <xf numFmtId="43" fontId="0" fillId="0" borderId="11" xfId="0" applyNumberFormat="1" applyBorder="1"/>
    <xf numFmtId="164" fontId="0" fillId="0" borderId="0" xfId="0" applyNumberFormat="1" applyFill="1" applyProtection="1"/>
    <xf numFmtId="43" fontId="0" fillId="0" borderId="0" xfId="0" applyNumberFormat="1" applyFill="1" applyProtection="1"/>
    <xf numFmtId="0" fontId="9" fillId="0" borderId="0" xfId="0" applyFont="1"/>
    <xf numFmtId="0" fontId="10" fillId="0" borderId="0" xfId="0" applyFont="1"/>
    <xf numFmtId="0" fontId="5" fillId="0" borderId="5" xfId="0" applyFont="1" applyBorder="1"/>
    <xf numFmtId="0" fontId="5" fillId="0" borderId="13" xfId="0" applyFont="1" applyBorder="1" applyAlignment="1">
      <alignment wrapText="1"/>
    </xf>
    <xf numFmtId="0" fontId="5" fillId="0" borderId="5" xfId="0" applyFont="1" applyFill="1" applyBorder="1" applyAlignment="1">
      <alignment horizontal="right" wrapText="1" readingOrder="2"/>
    </xf>
    <xf numFmtId="0" fontId="2" fillId="0" borderId="5" xfId="0" applyFont="1" applyBorder="1"/>
    <xf numFmtId="3" fontId="0" fillId="0" borderId="5" xfId="0" applyNumberFormat="1" applyBorder="1"/>
    <xf numFmtId="0" fontId="6" fillId="0" borderId="5" xfId="0" applyFont="1" applyBorder="1" applyAlignment="1">
      <alignment vertical="center"/>
    </xf>
    <xf numFmtId="0" fontId="0" fillId="0" borderId="5" xfId="0" applyBorder="1"/>
    <xf numFmtId="0" fontId="2" fillId="0" borderId="5" xfId="0" applyFont="1" applyBorder="1" applyAlignment="1">
      <alignment horizontal="right" readingOrder="2"/>
    </xf>
    <xf numFmtId="0" fontId="0" fillId="0" borderId="5" xfId="0" applyBorder="1" applyAlignment="1">
      <alignment vertical="center"/>
    </xf>
    <xf numFmtId="164" fontId="0" fillId="0" borderId="5" xfId="1" applyNumberFormat="1" applyFont="1" applyBorder="1"/>
    <xf numFmtId="164" fontId="2" fillId="0" borderId="5" xfId="1" applyNumberFormat="1" applyFont="1" applyBorder="1" applyAlignment="1">
      <alignment horizontal="right" wrapText="1"/>
    </xf>
    <xf numFmtId="0" fontId="2" fillId="4" borderId="5" xfId="0" applyFont="1" applyFill="1" applyBorder="1"/>
    <xf numFmtId="3" fontId="0" fillId="4" borderId="5" xfId="0" applyNumberFormat="1" applyFill="1" applyBorder="1"/>
    <xf numFmtId="0" fontId="11" fillId="0" borderId="0" xfId="0" applyFont="1"/>
    <xf numFmtId="0" fontId="5" fillId="4" borderId="13" xfId="0" applyFont="1" applyFill="1" applyBorder="1"/>
    <xf numFmtId="0" fontId="5" fillId="4" borderId="14" xfId="0" applyFont="1" applyFill="1" applyBorder="1"/>
    <xf numFmtId="0" fontId="5" fillId="4" borderId="5" xfId="0" applyFont="1" applyFill="1" applyBorder="1"/>
    <xf numFmtId="164" fontId="5" fillId="4" borderId="13" xfId="1" applyNumberFormat="1" applyFont="1" applyFill="1" applyBorder="1"/>
    <xf numFmtId="164" fontId="5" fillId="0" borderId="15" xfId="1" applyNumberFormat="1" applyFont="1" applyBorder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1" applyNumberFormat="1" applyFont="1" applyBorder="1" applyAlignment="1"/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/>
    </xf>
    <xf numFmtId="164" fontId="0" fillId="0" borderId="16" xfId="1" applyNumberFormat="1" applyFont="1" applyBorder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 wrapText="1"/>
    </xf>
    <xf numFmtId="164" fontId="5" fillId="3" borderId="0" xfId="1" applyNumberFormat="1" applyFont="1" applyFill="1" applyBorder="1" applyAlignment="1">
      <alignment horizontal="right"/>
    </xf>
    <xf numFmtId="164" fontId="0" fillId="0" borderId="12" xfId="0" applyNumberFormat="1" applyBorder="1"/>
    <xf numFmtId="164" fontId="5" fillId="3" borderId="12" xfId="1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Alignment="1">
      <alignment horizontal="left"/>
    </xf>
    <xf numFmtId="10" fontId="0" fillId="0" borderId="0" xfId="2" applyNumberFormat="1" applyFont="1" applyBorder="1" applyAlignment="1">
      <alignment horizontal="right"/>
    </xf>
    <xf numFmtId="164" fontId="0" fillId="0" borderId="0" xfId="1" applyNumberFormat="1" applyFont="1" applyFill="1" applyBorder="1"/>
    <xf numFmtId="0" fontId="0" fillId="0" borderId="0" xfId="0" applyBorder="1"/>
    <xf numFmtId="0" fontId="8" fillId="0" borderId="0" xfId="0" applyFont="1" applyBorder="1"/>
    <xf numFmtId="0" fontId="13" fillId="0" borderId="0" xfId="0" applyFont="1" applyBorder="1"/>
    <xf numFmtId="164" fontId="0" fillId="0" borderId="0" xfId="1" applyNumberFormat="1" applyFont="1" applyBorder="1"/>
    <xf numFmtId="0" fontId="2" fillId="0" borderId="0" xfId="0" applyFont="1" applyBorder="1"/>
    <xf numFmtId="0" fontId="10" fillId="0" borderId="0" xfId="0" applyFont="1" applyBorder="1"/>
    <xf numFmtId="0" fontId="0" fillId="5" borderId="4" xfId="0" applyFill="1" applyBorder="1" applyProtection="1"/>
    <xf numFmtId="14" fontId="0" fillId="0" borderId="0" xfId="0" applyNumberFormat="1" applyFill="1" applyProtection="1"/>
    <xf numFmtId="164" fontId="0" fillId="0" borderId="0" xfId="1" applyNumberFormat="1" applyFont="1" applyFill="1" applyProtection="1"/>
    <xf numFmtId="2" fontId="0" fillId="0" borderId="0" xfId="0" applyNumberFormat="1" applyFill="1" applyProtection="1"/>
    <xf numFmtId="0" fontId="0" fillId="0" borderId="5" xfId="0" applyBorder="1" applyAlignment="1">
      <alignment wrapText="1"/>
    </xf>
    <xf numFmtId="9" fontId="0" fillId="0" borderId="5" xfId="0" applyNumberFormat="1" applyBorder="1"/>
    <xf numFmtId="0" fontId="8" fillId="0" borderId="0" xfId="0" applyFont="1" applyFill="1" applyProtection="1"/>
    <xf numFmtId="9" fontId="0" fillId="0" borderId="0" xfId="0" applyNumberFormat="1" applyFill="1" applyProtection="1"/>
    <xf numFmtId="0" fontId="2" fillId="0" borderId="0" xfId="0" applyFont="1" applyAlignment="1">
      <alignment wrapText="1"/>
    </xf>
    <xf numFmtId="17" fontId="0" fillId="0" borderId="0" xfId="0" applyNumberFormat="1" applyFill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379324</xdr:colOff>
      <xdr:row>22</xdr:row>
      <xdr:rowOff>104264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9BAB9760-EC8B-4E1F-98CB-929D8645D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2737676" y="0"/>
          <a:ext cx="13409524" cy="4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17</xdr:col>
      <xdr:colOff>36686</xdr:colOff>
      <xdr:row>39</xdr:row>
      <xdr:rowOff>140121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212589AB-23C2-4A6F-8078-1FE56B2A0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4451914" y="38100"/>
          <a:ext cx="11638136" cy="71600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158750</xdr:rowOff>
    </xdr:from>
    <xdr:to>
      <xdr:col>8</xdr:col>
      <xdr:colOff>515738</xdr:colOff>
      <xdr:row>36</xdr:row>
      <xdr:rowOff>72226</xdr:rowOff>
    </xdr:to>
    <xdr:pic>
      <xdr:nvPicPr>
        <xdr:cNvPr id="13" name="תמונה 12">
          <a:extLst>
            <a:ext uri="{FF2B5EF4-FFF2-40B4-BE49-F238E27FC236}">
              <a16:creationId xmlns:a16="http://schemas.microsoft.com/office/drawing/2014/main" id="{44E262B8-AF30-4B45-9B11-D64C258D2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4807596" y="158750"/>
          <a:ext cx="5828571" cy="6390476"/>
        </a:xfrm>
        <a:prstGeom prst="rect">
          <a:avLst/>
        </a:prstGeom>
      </xdr:spPr>
    </xdr:pic>
    <xdr:clientData/>
  </xdr:twoCellAnchor>
  <xdr:twoCellAnchor editAs="oneCell">
    <xdr:from>
      <xdr:col>9</xdr:col>
      <xdr:colOff>427094</xdr:colOff>
      <xdr:row>0</xdr:row>
      <xdr:rowOff>106680</xdr:rowOff>
    </xdr:from>
    <xdr:to>
      <xdr:col>18</xdr:col>
      <xdr:colOff>351847</xdr:colOff>
      <xdr:row>42</xdr:row>
      <xdr:rowOff>147992</xdr:rowOff>
    </xdr:to>
    <xdr:pic>
      <xdr:nvPicPr>
        <xdr:cNvPr id="20" name="תמונה 19">
          <a:extLst>
            <a:ext uri="{FF2B5EF4-FFF2-40B4-BE49-F238E27FC236}">
              <a16:creationId xmlns:a16="http://schemas.microsoft.com/office/drawing/2014/main" id="{DBB6A698-5FF7-4D43-8572-CC342E4DE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61241534" y="106680"/>
          <a:ext cx="6117735" cy="7799857"/>
        </a:xfrm>
        <a:prstGeom prst="rect">
          <a:avLst/>
        </a:prstGeom>
      </xdr:spPr>
    </xdr:pic>
    <xdr:clientData/>
  </xdr:twoCellAnchor>
  <xdr:twoCellAnchor editAs="oneCell">
    <xdr:from>
      <xdr:col>18</xdr:col>
      <xdr:colOff>611916</xdr:colOff>
      <xdr:row>0</xdr:row>
      <xdr:rowOff>18215</xdr:rowOff>
    </xdr:from>
    <xdr:to>
      <xdr:col>29</xdr:col>
      <xdr:colOff>216127</xdr:colOff>
      <xdr:row>36</xdr:row>
      <xdr:rowOff>72031</xdr:rowOff>
    </xdr:to>
    <xdr:pic>
      <xdr:nvPicPr>
        <xdr:cNvPr id="26" name="תמונה 25">
          <a:extLst>
            <a:ext uri="{FF2B5EF4-FFF2-40B4-BE49-F238E27FC236}">
              <a16:creationId xmlns:a16="http://schemas.microsoft.com/office/drawing/2014/main" id="{9F432BC8-37AC-44D3-B0E3-6B7B8A93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31428688" y="18215"/>
          <a:ext cx="7158359" cy="6488483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42</xdr:row>
      <xdr:rowOff>83343</xdr:rowOff>
    </xdr:from>
    <xdr:to>
      <xdr:col>9</xdr:col>
      <xdr:colOff>656878</xdr:colOff>
      <xdr:row>83</xdr:row>
      <xdr:rowOff>59531</xdr:rowOff>
    </xdr:to>
    <xdr:pic>
      <xdr:nvPicPr>
        <xdr:cNvPr id="34" name="תמונה 33">
          <a:extLst>
            <a:ext uri="{FF2B5EF4-FFF2-40B4-BE49-F238E27FC236}">
              <a16:creationId xmlns:a16="http://schemas.microsoft.com/office/drawing/2014/main" id="{BD255298-8B34-409F-B05C-5E8B27743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07304059" y="7584281"/>
          <a:ext cx="6693347" cy="7298531"/>
        </a:xfrm>
        <a:prstGeom prst="rect">
          <a:avLst/>
        </a:prstGeom>
      </xdr:spPr>
    </xdr:pic>
    <xdr:clientData/>
  </xdr:twoCellAnchor>
  <xdr:twoCellAnchor editAs="oneCell">
    <xdr:from>
      <xdr:col>10</xdr:col>
      <xdr:colOff>440530</xdr:colOff>
      <xdr:row>43</xdr:row>
      <xdr:rowOff>130969</xdr:rowOff>
    </xdr:from>
    <xdr:to>
      <xdr:col>20</xdr:col>
      <xdr:colOff>392905</xdr:colOff>
      <xdr:row>86</xdr:row>
      <xdr:rowOff>152735</xdr:rowOff>
    </xdr:to>
    <xdr:pic>
      <xdr:nvPicPr>
        <xdr:cNvPr id="42" name="תמונה 41">
          <a:extLst>
            <a:ext uri="{FF2B5EF4-FFF2-40B4-BE49-F238E27FC236}">
              <a16:creationId xmlns:a16="http://schemas.microsoft.com/office/drawing/2014/main" id="{81899EE2-99A2-4E4A-9A3E-297C90C15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99971845" y="7810500"/>
          <a:ext cx="6858000" cy="7701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rightToLeft="1" tabSelected="1" workbookViewId="0">
      <selection activeCell="O19" sqref="O19"/>
    </sheetView>
  </sheetViews>
  <sheetFormatPr defaultRowHeight="14.25" x14ac:dyDescent="0.2"/>
  <cols>
    <col min="1" max="1" width="13.625" bestFit="1" customWidth="1"/>
    <col min="2" max="2" width="23.75" bestFit="1" customWidth="1"/>
    <col min="3" max="3" width="20" bestFit="1" customWidth="1"/>
    <col min="4" max="4" width="12.75" bestFit="1" customWidth="1"/>
    <col min="5" max="5" width="19.625" bestFit="1" customWidth="1"/>
    <col min="6" max="6" width="24.5" bestFit="1" customWidth="1"/>
    <col min="7" max="7" width="23.75" bestFit="1" customWidth="1"/>
    <col min="8" max="8" width="11.875" bestFit="1" customWidth="1"/>
    <col min="9" max="9" width="12" bestFit="1" customWidth="1"/>
    <col min="10" max="12" width="9.125" customWidth="1"/>
    <col min="13" max="13" width="11.375" bestFit="1" customWidth="1"/>
    <col min="14" max="14" width="9.875" bestFit="1" customWidth="1"/>
    <col min="15" max="256" width="9.125" customWidth="1"/>
  </cols>
  <sheetData>
    <row r="1" spans="1:16" ht="15" thickBot="1" x14ac:dyDescent="0.25">
      <c r="A1" t="s">
        <v>81</v>
      </c>
    </row>
    <row r="2" spans="1:16" ht="15" thickTop="1" x14ac:dyDescent="0.2">
      <c r="A2" s="1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" t="s">
        <v>34</v>
      </c>
      <c r="K2" s="1" t="s">
        <v>35</v>
      </c>
      <c r="L2" s="1" t="s">
        <v>36</v>
      </c>
      <c r="M2" s="2" t="s">
        <v>84</v>
      </c>
      <c r="N2" s="3" t="s">
        <v>85</v>
      </c>
    </row>
    <row r="3" spans="1:16" x14ac:dyDescent="0.2">
      <c r="A3" s="92"/>
      <c r="B3" s="6" t="s">
        <v>9</v>
      </c>
      <c r="C3" s="6" t="s">
        <v>82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7">
        <v>85561.93</v>
      </c>
      <c r="J3" s="7"/>
      <c r="K3" s="7">
        <f>497+497</f>
        <v>994</v>
      </c>
      <c r="L3" s="7">
        <f>I3-K3</f>
        <v>84567.93</v>
      </c>
      <c r="M3" s="7"/>
      <c r="N3" s="8"/>
      <c r="O3" s="5"/>
    </row>
    <row r="4" spans="1:16" x14ac:dyDescent="0.2">
      <c r="A4" s="92"/>
      <c r="B4" s="6" t="s">
        <v>15</v>
      </c>
      <c r="C4" s="6" t="s">
        <v>82</v>
      </c>
      <c r="D4" s="6" t="s">
        <v>16</v>
      </c>
      <c r="E4" s="6" t="s">
        <v>17</v>
      </c>
      <c r="F4" s="6" t="s">
        <v>18</v>
      </c>
      <c r="G4" s="6" t="s">
        <v>13</v>
      </c>
      <c r="H4" s="6" t="s">
        <v>19</v>
      </c>
      <c r="I4" s="7">
        <v>1372532</v>
      </c>
      <c r="J4" s="7">
        <v>657000</v>
      </c>
      <c r="K4" s="7"/>
      <c r="L4" s="7">
        <v>170000</v>
      </c>
      <c r="M4" s="7"/>
      <c r="N4" s="8"/>
      <c r="O4" s="5"/>
    </row>
    <row r="5" spans="1:16" x14ac:dyDescent="0.2">
      <c r="A5" s="92"/>
      <c r="B5" s="6" t="s">
        <v>15</v>
      </c>
      <c r="C5" s="6"/>
      <c r="D5" s="6" t="s">
        <v>20</v>
      </c>
      <c r="E5" s="6" t="s">
        <v>11</v>
      </c>
      <c r="F5" s="6" t="s">
        <v>21</v>
      </c>
      <c r="G5" s="6" t="s">
        <v>22</v>
      </c>
      <c r="H5" s="6" t="s">
        <v>19</v>
      </c>
      <c r="I5" s="7">
        <v>114000</v>
      </c>
      <c r="J5" s="7">
        <f>I5</f>
        <v>114000</v>
      </c>
      <c r="K5" s="7"/>
      <c r="L5" s="7"/>
      <c r="M5" s="7"/>
      <c r="N5" s="8"/>
      <c r="O5" s="5"/>
    </row>
    <row r="6" spans="1:16" x14ac:dyDescent="0.2">
      <c r="A6" s="92"/>
      <c r="B6" s="6" t="s">
        <v>15</v>
      </c>
      <c r="C6" s="6"/>
      <c r="D6" s="6" t="s">
        <v>23</v>
      </c>
      <c r="E6" s="6" t="s">
        <v>17</v>
      </c>
      <c r="F6" s="6" t="s">
        <v>18</v>
      </c>
      <c r="G6" s="6" t="s">
        <v>22</v>
      </c>
      <c r="H6" s="6" t="s">
        <v>19</v>
      </c>
      <c r="I6" s="7">
        <v>98000</v>
      </c>
      <c r="J6" s="7">
        <v>98000</v>
      </c>
      <c r="K6" s="7"/>
      <c r="L6" s="7"/>
      <c r="M6" s="7"/>
      <c r="N6" s="8"/>
      <c r="O6" s="5"/>
    </row>
    <row r="7" spans="1:16" x14ac:dyDescent="0.2">
      <c r="A7" s="92"/>
      <c r="B7" s="6" t="s">
        <v>15</v>
      </c>
      <c r="C7" s="6" t="s">
        <v>82</v>
      </c>
      <c r="D7" s="6" t="s">
        <v>23</v>
      </c>
      <c r="E7" s="6" t="s">
        <v>17</v>
      </c>
      <c r="F7" s="6" t="s">
        <v>24</v>
      </c>
      <c r="G7" s="6" t="s">
        <v>13</v>
      </c>
      <c r="H7" s="6" t="s">
        <v>14</v>
      </c>
      <c r="I7" s="7">
        <v>561714</v>
      </c>
      <c r="J7" s="7">
        <f>I7</f>
        <v>561714</v>
      </c>
      <c r="K7" s="7"/>
      <c r="L7" s="7"/>
      <c r="M7" s="7"/>
      <c r="N7" s="8"/>
      <c r="O7" s="5"/>
    </row>
    <row r="8" spans="1:16" x14ac:dyDescent="0.2">
      <c r="A8" s="92"/>
      <c r="B8" s="6" t="s">
        <v>25</v>
      </c>
      <c r="C8" s="6"/>
      <c r="D8" s="6" t="s">
        <v>26</v>
      </c>
      <c r="E8" s="6" t="s">
        <v>17</v>
      </c>
      <c r="F8" s="6" t="s">
        <v>18</v>
      </c>
      <c r="G8" s="6" t="s">
        <v>22</v>
      </c>
      <c r="H8" s="6" t="s">
        <v>14</v>
      </c>
      <c r="I8" s="7">
        <v>312806.86</v>
      </c>
      <c r="J8" s="7">
        <v>200897</v>
      </c>
      <c r="K8" s="7"/>
      <c r="L8" s="7">
        <f>I8-J8</f>
        <v>111909.85999999999</v>
      </c>
      <c r="M8" s="7"/>
      <c r="N8" s="8"/>
      <c r="O8" s="4"/>
      <c r="P8" s="19"/>
    </row>
    <row r="9" spans="1:16" x14ac:dyDescent="0.2">
      <c r="A9" s="92"/>
      <c r="B9" s="6" t="s">
        <v>25</v>
      </c>
      <c r="C9" s="6"/>
      <c r="D9" s="6" t="s">
        <v>27</v>
      </c>
      <c r="E9" s="6" t="s">
        <v>17</v>
      </c>
      <c r="F9" s="6" t="s">
        <v>18</v>
      </c>
      <c r="G9" s="6" t="s">
        <v>22</v>
      </c>
      <c r="H9" s="6" t="s">
        <v>19</v>
      </c>
      <c r="I9" s="7">
        <v>72865.440000000002</v>
      </c>
      <c r="J9" s="7">
        <f>I9-L9</f>
        <v>65170.44</v>
      </c>
      <c r="K9" s="7"/>
      <c r="L9" s="7">
        <v>7695</v>
      </c>
      <c r="M9" s="7"/>
      <c r="N9" s="8"/>
      <c r="O9" s="4"/>
      <c r="P9" s="19"/>
    </row>
    <row r="10" spans="1:16" x14ac:dyDescent="0.2">
      <c r="A10" s="92"/>
      <c r="B10" s="6" t="s">
        <v>25</v>
      </c>
      <c r="C10" s="6"/>
      <c r="D10" s="6" t="s">
        <v>28</v>
      </c>
      <c r="E10" s="6" t="s">
        <v>17</v>
      </c>
      <c r="F10" s="6" t="s">
        <v>18</v>
      </c>
      <c r="G10" s="6" t="s">
        <v>22</v>
      </c>
      <c r="H10" s="6" t="s">
        <v>19</v>
      </c>
      <c r="I10" s="7">
        <v>379.28</v>
      </c>
      <c r="J10" s="7">
        <f>I10</f>
        <v>379.28</v>
      </c>
      <c r="K10" s="7"/>
      <c r="L10" s="7"/>
      <c r="M10" s="7"/>
      <c r="N10" s="8"/>
      <c r="O10" s="4"/>
      <c r="P10" s="19"/>
    </row>
    <row r="11" spans="1:16" x14ac:dyDescent="0.2">
      <c r="A11" s="92"/>
      <c r="B11" s="6" t="s">
        <v>29</v>
      </c>
      <c r="C11" s="6" t="s">
        <v>82</v>
      </c>
      <c r="D11" s="6" t="s">
        <v>30</v>
      </c>
      <c r="E11" s="6" t="s">
        <v>17</v>
      </c>
      <c r="F11" s="6" t="s">
        <v>18</v>
      </c>
      <c r="G11" s="6" t="s">
        <v>13</v>
      </c>
      <c r="H11" s="6" t="s">
        <v>19</v>
      </c>
      <c r="I11" s="7">
        <v>250904.76</v>
      </c>
      <c r="J11" s="7">
        <v>121704</v>
      </c>
      <c r="K11" s="7"/>
      <c r="L11" s="7">
        <f>15914+15850</f>
        <v>31764</v>
      </c>
      <c r="M11" s="7"/>
      <c r="N11" s="8">
        <v>647080</v>
      </c>
      <c r="O11" s="4"/>
    </row>
    <row r="12" spans="1:16" x14ac:dyDescent="0.2">
      <c r="A12" s="92"/>
      <c r="B12" s="6" t="s">
        <v>31</v>
      </c>
      <c r="C12" s="6" t="s">
        <v>82</v>
      </c>
      <c r="D12" s="6" t="s">
        <v>32</v>
      </c>
      <c r="E12" s="6" t="s">
        <v>11</v>
      </c>
      <c r="F12" s="6" t="s">
        <v>33</v>
      </c>
      <c r="G12" s="6" t="s">
        <v>13</v>
      </c>
      <c r="H12" s="6" t="s">
        <v>14</v>
      </c>
      <c r="I12" s="7">
        <v>308.70999999999998</v>
      </c>
      <c r="J12" s="7"/>
      <c r="K12" s="7"/>
      <c r="L12" s="7">
        <f>I12</f>
        <v>308.70999999999998</v>
      </c>
      <c r="M12" s="7"/>
      <c r="N12" s="8"/>
      <c r="O12" s="4"/>
    </row>
    <row r="13" spans="1:16" ht="15" thickBot="1" x14ac:dyDescent="0.25">
      <c r="A13" s="12"/>
      <c r="B13" s="13"/>
      <c r="C13" s="13"/>
      <c r="D13" s="13"/>
      <c r="E13" s="13"/>
      <c r="F13" s="13"/>
      <c r="G13" s="13"/>
      <c r="H13" s="13"/>
      <c r="I13" s="9">
        <f>SUM(I3:I12)</f>
        <v>2869072.9799999995</v>
      </c>
      <c r="J13" s="9">
        <f t="shared" ref="J13:N13" si="0">SUM(J3:J12)</f>
        <v>1818864.72</v>
      </c>
      <c r="K13" s="9">
        <f t="shared" si="0"/>
        <v>994</v>
      </c>
      <c r="L13" s="9">
        <f t="shared" si="0"/>
        <v>406245.5</v>
      </c>
      <c r="M13" s="9"/>
      <c r="N13" s="10">
        <f t="shared" si="0"/>
        <v>647080</v>
      </c>
      <c r="O13" s="4"/>
    </row>
    <row r="14" spans="1:16" ht="15" thickTop="1" x14ac:dyDescent="0.2"/>
    <row r="15" spans="1:16" x14ac:dyDescent="0.2">
      <c r="B15" t="s">
        <v>83</v>
      </c>
      <c r="C15" s="93">
        <v>22143</v>
      </c>
    </row>
    <row r="17" spans="1:15" x14ac:dyDescent="0.2">
      <c r="M17" s="4">
        <f>L13+N13</f>
        <v>1053325.5</v>
      </c>
    </row>
    <row r="18" spans="1:15" x14ac:dyDescent="0.2">
      <c r="M18">
        <v>200</v>
      </c>
      <c r="N18" s="19" t="s">
        <v>117</v>
      </c>
    </row>
    <row r="19" spans="1:15" x14ac:dyDescent="0.2">
      <c r="M19">
        <f>M17/M18</f>
        <v>5266.6274999999996</v>
      </c>
      <c r="N19" s="19" t="s">
        <v>118</v>
      </c>
    </row>
    <row r="20" spans="1:15" s="14" customFormat="1" x14ac:dyDescent="0.2">
      <c r="A20" s="49" t="s">
        <v>60</v>
      </c>
      <c r="H20" s="50" t="s">
        <v>61</v>
      </c>
    </row>
    <row r="21" spans="1:15" s="14" customFormat="1" x14ac:dyDescent="0.2">
      <c r="A21" s="49"/>
    </row>
    <row r="22" spans="1:15" s="14" customFormat="1" ht="60" x14ac:dyDescent="0.25">
      <c r="A22" s="51" t="s">
        <v>62</v>
      </c>
      <c r="B22" s="51" t="s">
        <v>63</v>
      </c>
      <c r="C22" s="51" t="s">
        <v>64</v>
      </c>
      <c r="D22" s="30" t="s">
        <v>65</v>
      </c>
      <c r="E22" s="52" t="s">
        <v>66</v>
      </c>
      <c r="F22" s="53" t="s">
        <v>67</v>
      </c>
      <c r="H22" s="54"/>
      <c r="I22" s="55"/>
    </row>
    <row r="23" spans="1:15" s="14" customFormat="1" ht="27.75" customHeight="1" x14ac:dyDescent="0.2">
      <c r="A23" s="56"/>
      <c r="B23" s="57"/>
      <c r="C23" s="58"/>
      <c r="D23" s="59"/>
      <c r="E23" s="60" t="e">
        <f>#REF!</f>
        <v>#REF!</v>
      </c>
      <c r="F23" s="61"/>
      <c r="H23" s="54"/>
      <c r="I23" s="60"/>
    </row>
    <row r="24" spans="1:15" s="14" customFormat="1" ht="27.75" customHeight="1" x14ac:dyDescent="0.2">
      <c r="A24" s="56"/>
      <c r="B24" s="57"/>
      <c r="C24" s="57"/>
      <c r="D24" s="59"/>
      <c r="E24" s="60"/>
      <c r="F24" s="61"/>
      <c r="H24" s="62" t="s">
        <v>59</v>
      </c>
      <c r="I24" s="63">
        <f>I23+I22</f>
        <v>0</v>
      </c>
      <c r="J24" s="64"/>
    </row>
    <row r="25" spans="1:15" s="14" customFormat="1" ht="27.75" customHeight="1" x14ac:dyDescent="0.2">
      <c r="A25" s="56"/>
      <c r="B25" s="57"/>
      <c r="C25" s="54"/>
      <c r="D25" s="59"/>
      <c r="E25" s="60"/>
      <c r="F25" s="61"/>
      <c r="J25" s="64"/>
    </row>
    <row r="26" spans="1:15" s="14" customFormat="1" ht="28.5" customHeight="1" x14ac:dyDescent="0.25">
      <c r="A26" s="65" t="s">
        <v>59</v>
      </c>
      <c r="B26" s="66"/>
      <c r="C26" s="66"/>
      <c r="D26" s="67">
        <f>SUM(D23:D25)</f>
        <v>0</v>
      </c>
      <c r="E26" s="68" t="e">
        <f>SUM(E23:E25)</f>
        <v>#REF!</v>
      </c>
      <c r="F26" s="69"/>
      <c r="J26" s="64"/>
    </row>
    <row r="27" spans="1:15" s="14" customFormat="1" x14ac:dyDescent="0.2">
      <c r="C27" s="17"/>
    </row>
    <row r="28" spans="1:15" s="14" customFormat="1" x14ac:dyDescent="0.2">
      <c r="C28" s="17"/>
    </row>
    <row r="29" spans="1:15" s="14" customFormat="1" ht="15" x14ac:dyDescent="0.25">
      <c r="A29" s="20" t="s">
        <v>68</v>
      </c>
      <c r="J29" s="86"/>
      <c r="K29" s="86"/>
      <c r="L29" s="86"/>
      <c r="M29" s="86"/>
      <c r="N29" s="86"/>
      <c r="O29" s="86"/>
    </row>
    <row r="30" spans="1:15" s="14" customFormat="1" ht="15" x14ac:dyDescent="0.25">
      <c r="A30" s="70"/>
      <c r="J30" s="87"/>
      <c r="K30" s="86"/>
      <c r="L30" s="86"/>
      <c r="M30" s="86"/>
      <c r="N30" s="86"/>
      <c r="O30" s="86"/>
    </row>
    <row r="31" spans="1:15" s="14" customFormat="1" x14ac:dyDescent="0.2">
      <c r="A31" s="71">
        <v>1</v>
      </c>
      <c r="B31" s="72" t="s">
        <v>80</v>
      </c>
      <c r="C31" s="72"/>
      <c r="D31" s="73"/>
      <c r="E31" s="21"/>
      <c r="J31" s="86"/>
      <c r="K31" s="88"/>
      <c r="L31" s="86"/>
      <c r="M31" s="86"/>
      <c r="N31" s="86"/>
      <c r="O31" s="86"/>
    </row>
    <row r="32" spans="1:15" s="14" customFormat="1" ht="24" customHeight="1" x14ac:dyDescent="0.2">
      <c r="A32" s="71">
        <v>2</v>
      </c>
      <c r="B32" s="74" t="s">
        <v>69</v>
      </c>
      <c r="C32" s="74"/>
      <c r="D32" s="73" t="e">
        <f>E26*1.35</f>
        <v>#REF!</v>
      </c>
      <c r="E32" s="75"/>
      <c r="G32" s="16" t="s">
        <v>70</v>
      </c>
      <c r="I32" s="16"/>
      <c r="J32" s="89"/>
      <c r="K32" s="90"/>
      <c r="L32" s="86"/>
      <c r="M32" s="86"/>
      <c r="N32" s="86"/>
      <c r="O32" s="86"/>
    </row>
    <row r="33" spans="1:15" s="14" customFormat="1" ht="15" thickBot="1" x14ac:dyDescent="0.25">
      <c r="A33" s="71">
        <v>3</v>
      </c>
      <c r="B33" s="14" t="s">
        <v>71</v>
      </c>
      <c r="D33" s="76">
        <v>0</v>
      </c>
      <c r="G33" s="16" t="s">
        <v>40</v>
      </c>
      <c r="H33" s="15" t="e">
        <f>D37</f>
        <v>#REF!</v>
      </c>
      <c r="J33" s="86"/>
      <c r="K33" s="90"/>
      <c r="L33" s="86"/>
      <c r="M33" s="86"/>
      <c r="N33" s="86"/>
      <c r="O33" s="86"/>
    </row>
    <row r="34" spans="1:15" s="14" customFormat="1" ht="28.15" customHeight="1" thickTop="1" thickBot="1" x14ac:dyDescent="0.3">
      <c r="A34" s="77">
        <v>4</v>
      </c>
      <c r="B34" s="78" t="s">
        <v>72</v>
      </c>
      <c r="C34" s="78"/>
      <c r="D34" s="79" t="e">
        <f>D31-D32</f>
        <v>#REF!</v>
      </c>
      <c r="G34" s="16" t="s">
        <v>73</v>
      </c>
      <c r="H34" s="80" t="e">
        <f>H32-H33</f>
        <v>#REF!</v>
      </c>
      <c r="J34" s="90"/>
      <c r="K34" s="86"/>
      <c r="L34" s="86"/>
      <c r="M34" s="86"/>
      <c r="N34" s="86"/>
      <c r="O34" s="86"/>
    </row>
    <row r="35" spans="1:15" s="14" customFormat="1" ht="23.45" customHeight="1" thickTop="1" x14ac:dyDescent="0.2">
      <c r="A35" s="71">
        <v>5</v>
      </c>
      <c r="B35" s="74" t="s">
        <v>74</v>
      </c>
      <c r="C35" s="74"/>
      <c r="D35" s="25">
        <f>I24</f>
        <v>0</v>
      </c>
      <c r="G35" s="16" t="s">
        <v>75</v>
      </c>
      <c r="J35" s="86"/>
      <c r="K35" s="91"/>
      <c r="L35" s="86"/>
      <c r="M35" s="86"/>
      <c r="N35" s="86"/>
      <c r="O35" s="86"/>
    </row>
    <row r="36" spans="1:15" s="14" customFormat="1" ht="25.15" customHeight="1" thickBot="1" x14ac:dyDescent="0.3">
      <c r="A36" s="77">
        <v>6</v>
      </c>
      <c r="B36" s="78" t="s">
        <v>76</v>
      </c>
      <c r="C36" s="78"/>
      <c r="D36" s="81" t="e">
        <f>D34-D35</f>
        <v>#REF!</v>
      </c>
      <c r="G36" s="16" t="s">
        <v>42</v>
      </c>
      <c r="H36" s="18">
        <f>H32-H35</f>
        <v>0</v>
      </c>
      <c r="K36" s="16"/>
      <c r="L36" s="82"/>
    </row>
    <row r="37" spans="1:15" s="14" customFormat="1" ht="15" thickTop="1" x14ac:dyDescent="0.2">
      <c r="A37" s="71">
        <v>7</v>
      </c>
      <c r="B37" s="14" t="s">
        <v>77</v>
      </c>
      <c r="D37" s="25" t="e">
        <f>D36/180</f>
        <v>#REF!</v>
      </c>
      <c r="L37" s="82"/>
    </row>
    <row r="38" spans="1:15" s="14" customFormat="1" x14ac:dyDescent="0.2">
      <c r="A38" s="71">
        <v>8</v>
      </c>
      <c r="B38" s="14" t="s">
        <v>78</v>
      </c>
      <c r="D38" s="73"/>
      <c r="G38" s="83"/>
      <c r="K38" s="16"/>
      <c r="L38" s="82"/>
      <c r="N38" s="16"/>
    </row>
    <row r="39" spans="1:15" s="14" customFormat="1" ht="27.75" customHeight="1" x14ac:dyDescent="0.2">
      <c r="A39" s="71">
        <v>9</v>
      </c>
      <c r="B39" s="74" t="s">
        <v>79</v>
      </c>
      <c r="C39" s="74"/>
      <c r="D39" s="84" t="e">
        <f>D37/D38</f>
        <v>#REF!</v>
      </c>
      <c r="K39" s="16"/>
      <c r="L39" s="85"/>
    </row>
    <row r="40" spans="1:15" x14ac:dyDescent="0.2">
      <c r="K40" s="16"/>
      <c r="L40" s="85"/>
      <c r="M40" s="14"/>
    </row>
    <row r="41" spans="1:15" x14ac:dyDescent="0.2">
      <c r="K41" s="19"/>
      <c r="L41" s="48"/>
    </row>
    <row r="43" spans="1:15" x14ac:dyDescent="0.2">
      <c r="K43" s="19"/>
      <c r="L43" s="48"/>
    </row>
    <row r="44" spans="1:15" x14ac:dyDescent="0.2">
      <c r="K44" s="19"/>
      <c r="L44" s="48"/>
    </row>
  </sheetData>
  <mergeCells count="6">
    <mergeCell ref="B31:C31"/>
    <mergeCell ref="B32:C32"/>
    <mergeCell ref="B34:C34"/>
    <mergeCell ref="B35:C35"/>
    <mergeCell ref="B36:C36"/>
    <mergeCell ref="B39:C39"/>
  </mergeCell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C4F7-FB8D-4F8D-B234-1CF05222A221}">
  <dimension ref="A13:L39"/>
  <sheetViews>
    <sheetView rightToLeft="1" topLeftCell="B10" zoomScale="120" zoomScaleNormal="120" workbookViewId="0">
      <selection activeCell="I30" sqref="I30"/>
    </sheetView>
  </sheetViews>
  <sheetFormatPr defaultRowHeight="14.25" x14ac:dyDescent="0.2"/>
  <cols>
    <col min="1" max="1" width="17.125" bestFit="1" customWidth="1"/>
    <col min="2" max="2" width="12" customWidth="1"/>
    <col min="4" max="4" width="21.5" bestFit="1" customWidth="1"/>
    <col min="5" max="5" width="11.875" bestFit="1" customWidth="1"/>
    <col min="8" max="8" width="16.5" bestFit="1" customWidth="1"/>
    <col min="9" max="9" width="12.375" bestFit="1" customWidth="1"/>
    <col min="11" max="11" width="13.625" bestFit="1" customWidth="1"/>
    <col min="12" max="12" width="10.875" bestFit="1" customWidth="1"/>
  </cols>
  <sheetData>
    <row r="13" spans="4:12" ht="15" x14ac:dyDescent="0.25">
      <c r="K13" s="98" t="s">
        <v>97</v>
      </c>
      <c r="L13" s="98"/>
    </row>
    <row r="14" spans="4:12" x14ac:dyDescent="0.2">
      <c r="D14" t="s">
        <v>87</v>
      </c>
      <c r="E14" t="s">
        <v>86</v>
      </c>
      <c r="H14" t="s">
        <v>59</v>
      </c>
      <c r="I14" s="94">
        <v>2038714</v>
      </c>
      <c r="K14" t="s">
        <v>91</v>
      </c>
      <c r="L14" s="4">
        <f>'מסלקה פנסיונית'!N11</f>
        <v>647080</v>
      </c>
    </row>
    <row r="15" spans="4:12" x14ac:dyDescent="0.2">
      <c r="D15" t="s">
        <v>37</v>
      </c>
      <c r="E15" s="95">
        <f>E19/E17</f>
        <v>39.027938808373591</v>
      </c>
      <c r="H15" t="s">
        <v>94</v>
      </c>
      <c r="I15" s="47">
        <f>L16</f>
        <v>647080</v>
      </c>
      <c r="K15" t="s">
        <v>92</v>
      </c>
      <c r="L15" s="47">
        <f>E18-L14</f>
        <v>-8114.585829307558</v>
      </c>
    </row>
    <row r="16" spans="4:12" x14ac:dyDescent="0.2">
      <c r="D16" t="s">
        <v>38</v>
      </c>
      <c r="E16" s="94">
        <v>16372</v>
      </c>
      <c r="H16" t="s">
        <v>40</v>
      </c>
      <c r="I16" s="47">
        <f>E19</f>
        <v>484727</v>
      </c>
      <c r="K16" t="s">
        <v>93</v>
      </c>
      <c r="L16" s="47">
        <v>647080</v>
      </c>
    </row>
    <row r="17" spans="1:11" x14ac:dyDescent="0.2">
      <c r="D17" t="s">
        <v>88</v>
      </c>
      <c r="E17" s="94">
        <v>12420</v>
      </c>
      <c r="H17" t="s">
        <v>95</v>
      </c>
      <c r="I17" s="47">
        <v>906907</v>
      </c>
    </row>
    <row r="18" spans="1:11" x14ac:dyDescent="0.2">
      <c r="D18" t="s">
        <v>89</v>
      </c>
      <c r="E18" s="94">
        <f>E16*E15</f>
        <v>638965.41417069244</v>
      </c>
      <c r="H18" t="s">
        <v>39</v>
      </c>
      <c r="I18">
        <v>6</v>
      </c>
    </row>
    <row r="19" spans="1:11" x14ac:dyDescent="0.2">
      <c r="D19" t="s">
        <v>90</v>
      </c>
      <c r="E19" s="94">
        <v>484727</v>
      </c>
      <c r="I19" s="48">
        <f>I17/I18</f>
        <v>151151.16666666666</v>
      </c>
    </row>
    <row r="20" spans="1:11" x14ac:dyDescent="0.2">
      <c r="E20" s="94"/>
    </row>
    <row r="21" spans="1:11" x14ac:dyDescent="0.2">
      <c r="E21" s="94"/>
    </row>
    <row r="22" spans="1:11" x14ac:dyDescent="0.2">
      <c r="I22" s="47">
        <f>I16+I17-100000</f>
        <v>1291634</v>
      </c>
    </row>
    <row r="24" spans="1:11" x14ac:dyDescent="0.2">
      <c r="A24" s="19" t="s">
        <v>111</v>
      </c>
      <c r="B24">
        <v>208</v>
      </c>
    </row>
    <row r="25" spans="1:11" x14ac:dyDescent="0.2">
      <c r="A25" s="19" t="s">
        <v>106</v>
      </c>
      <c r="B25">
        <v>215</v>
      </c>
      <c r="D25" s="19" t="s">
        <v>98</v>
      </c>
      <c r="E25" s="93">
        <v>22143</v>
      </c>
      <c r="H25" s="19" t="s">
        <v>100</v>
      </c>
      <c r="I25">
        <f>8460*0.52*180</f>
        <v>791856</v>
      </c>
      <c r="K25">
        <f>15%*8460*180</f>
        <v>228420</v>
      </c>
    </row>
    <row r="26" spans="1:11" x14ac:dyDescent="0.2">
      <c r="A26" s="19" t="s">
        <v>107</v>
      </c>
      <c r="B26" s="48">
        <f>E28*215</f>
        <v>309213</v>
      </c>
      <c r="D26" s="19" t="s">
        <v>99</v>
      </c>
      <c r="E26" s="93">
        <v>44788</v>
      </c>
      <c r="H26" s="19" t="s">
        <v>101</v>
      </c>
      <c r="I26" s="48">
        <f>E19*32/E15*1.35</f>
        <v>536544</v>
      </c>
      <c r="K26">
        <f>K25/180</f>
        <v>1269</v>
      </c>
    </row>
    <row r="27" spans="1:11" x14ac:dyDescent="0.2">
      <c r="D27" s="19" t="s">
        <v>103</v>
      </c>
      <c r="E27" s="93">
        <v>44805</v>
      </c>
      <c r="I27" s="48">
        <f>I25-I26</f>
        <v>255312</v>
      </c>
    </row>
    <row r="28" spans="1:11" x14ac:dyDescent="0.2">
      <c r="D28" s="19" t="s">
        <v>104</v>
      </c>
      <c r="E28">
        <f>I30</f>
        <v>1438.2</v>
      </c>
      <c r="I28" s="48">
        <f>I27/180</f>
        <v>1418.4</v>
      </c>
    </row>
    <row r="29" spans="1:11" x14ac:dyDescent="0.2">
      <c r="D29" s="19" t="s">
        <v>108</v>
      </c>
      <c r="E29" s="4">
        <v>309000</v>
      </c>
      <c r="H29" s="19" t="s">
        <v>102</v>
      </c>
      <c r="I29" s="99">
        <v>0.17</v>
      </c>
    </row>
    <row r="30" spans="1:11" x14ac:dyDescent="0.2">
      <c r="D30" s="19" t="s">
        <v>109</v>
      </c>
      <c r="H30" s="19" t="s">
        <v>41</v>
      </c>
      <c r="I30">
        <f>I29*8460</f>
        <v>1438.2</v>
      </c>
    </row>
    <row r="31" spans="1:11" x14ac:dyDescent="0.2">
      <c r="D31" s="19" t="s">
        <v>110</v>
      </c>
      <c r="E31">
        <v>1269</v>
      </c>
    </row>
    <row r="32" spans="1:11" x14ac:dyDescent="0.2">
      <c r="D32" s="19" t="s">
        <v>108</v>
      </c>
      <c r="E32" s="4">
        <f>E31*B24</f>
        <v>263952</v>
      </c>
    </row>
    <row r="33" spans="4:6" x14ac:dyDescent="0.2">
      <c r="D33" s="101">
        <v>46388</v>
      </c>
      <c r="E33" s="19" t="s">
        <v>112</v>
      </c>
    </row>
    <row r="35" spans="4:6" x14ac:dyDescent="0.2">
      <c r="D35" s="19" t="s">
        <v>113</v>
      </c>
    </row>
    <row r="36" spans="4:6" x14ac:dyDescent="0.2">
      <c r="D36" s="19" t="s">
        <v>114</v>
      </c>
      <c r="E36">
        <v>2.75</v>
      </c>
      <c r="F36">
        <v>6000</v>
      </c>
    </row>
    <row r="37" spans="4:6" x14ac:dyDescent="0.2">
      <c r="D37" s="19" t="s">
        <v>115</v>
      </c>
      <c r="F37">
        <f>I30</f>
        <v>1438.2</v>
      </c>
    </row>
    <row r="38" spans="4:6" x14ac:dyDescent="0.2">
      <c r="D38" s="19" t="s">
        <v>116</v>
      </c>
      <c r="F38">
        <f>E31</f>
        <v>1269</v>
      </c>
    </row>
    <row r="39" spans="4:6" x14ac:dyDescent="0.2">
      <c r="F39">
        <f>SUM(F36:F38)</f>
        <v>8707.2000000000007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6247-92FE-41D9-88DC-F108EC18251F}">
  <dimension ref="A2:O23"/>
  <sheetViews>
    <sheetView rightToLeft="1" topLeftCell="A4" workbookViewId="0">
      <selection activeCell="I29" sqref="I29"/>
    </sheetView>
  </sheetViews>
  <sheetFormatPr defaultRowHeight="14.25" x14ac:dyDescent="0.2"/>
  <cols>
    <col min="2" max="2" width="12.25" customWidth="1"/>
    <col min="3" max="3" width="12.75" customWidth="1"/>
    <col min="4" max="4" width="10.875" bestFit="1" customWidth="1"/>
    <col min="5" max="5" width="11.75" customWidth="1"/>
    <col min="6" max="6" width="10.875" customWidth="1"/>
    <col min="7" max="8" width="11.625" customWidth="1"/>
    <col min="9" max="9" width="13.5" bestFit="1" customWidth="1"/>
    <col min="10" max="10" width="10.75" customWidth="1"/>
  </cols>
  <sheetData>
    <row r="2" spans="1:15" s="14" customFormat="1" ht="15" x14ac:dyDescent="0.25">
      <c r="A2" s="20" t="s">
        <v>44</v>
      </c>
    </row>
    <row r="3" spans="1:15" s="14" customFormat="1" x14ac:dyDescent="0.2"/>
    <row r="4" spans="1:15" s="14" customFormat="1" ht="15" thickBot="1" x14ac:dyDescent="0.25">
      <c r="A4" s="21" t="s">
        <v>45</v>
      </c>
      <c r="B4" s="22"/>
      <c r="C4" s="22"/>
      <c r="D4" s="22"/>
      <c r="E4" s="22"/>
      <c r="F4" s="22"/>
      <c r="G4" s="22"/>
      <c r="H4" s="22"/>
      <c r="I4" s="22"/>
    </row>
    <row r="5" spans="1:15" s="14" customFormat="1" ht="15" thickBot="1" x14ac:dyDescent="0.25">
      <c r="A5" s="23" t="s">
        <v>46</v>
      </c>
      <c r="B5" s="22"/>
      <c r="C5" s="24">
        <v>906907</v>
      </c>
      <c r="D5" s="25"/>
      <c r="E5" s="25"/>
      <c r="F5" s="22"/>
      <c r="G5" s="22"/>
      <c r="H5" s="22"/>
      <c r="I5" s="22"/>
    </row>
    <row r="6" spans="1:15" s="14" customFormat="1" ht="15" thickBot="1" x14ac:dyDescent="0.25">
      <c r="A6" s="23" t="s">
        <v>47</v>
      </c>
      <c r="B6" s="22"/>
      <c r="C6" s="26"/>
      <c r="D6" s="25"/>
      <c r="E6" s="25"/>
      <c r="F6" s="22"/>
      <c r="G6" s="22"/>
      <c r="H6" s="22"/>
      <c r="I6" s="22"/>
    </row>
    <row r="7" spans="1:15" s="14" customFormat="1" ht="15" thickBot="1" x14ac:dyDescent="0.25">
      <c r="A7" s="23" t="s">
        <v>39</v>
      </c>
      <c r="B7" s="22"/>
      <c r="C7" s="27">
        <v>6</v>
      </c>
      <c r="D7" s="22"/>
      <c r="E7" s="22"/>
      <c r="F7" s="22"/>
      <c r="G7" s="22"/>
      <c r="H7" s="22"/>
      <c r="I7" s="22"/>
    </row>
    <row r="8" spans="1:15" s="14" customFormat="1" x14ac:dyDescent="0.2">
      <c r="A8" s="23"/>
      <c r="B8" s="22"/>
      <c r="C8" s="22"/>
      <c r="D8" s="22"/>
      <c r="E8" s="22"/>
      <c r="F8" s="22"/>
      <c r="G8" s="22"/>
      <c r="H8" s="22"/>
      <c r="I8" s="22"/>
    </row>
    <row r="9" spans="1:15" s="14" customFormat="1" ht="15" x14ac:dyDescent="0.25">
      <c r="A9" s="23"/>
      <c r="B9" s="22"/>
      <c r="C9" s="22"/>
      <c r="D9" s="28" t="s">
        <v>48</v>
      </c>
      <c r="E9" s="28"/>
      <c r="F9" s="28"/>
      <c r="G9" s="22"/>
      <c r="H9" s="22"/>
      <c r="I9" s="22"/>
    </row>
    <row r="10" spans="1:15" s="32" customFormat="1" ht="45" x14ac:dyDescent="0.25">
      <c r="A10" s="29" t="s">
        <v>49</v>
      </c>
      <c r="B10" s="29" t="s">
        <v>50</v>
      </c>
      <c r="C10" s="30" t="s">
        <v>51</v>
      </c>
      <c r="D10" s="30" t="s">
        <v>52</v>
      </c>
      <c r="E10" s="30" t="s">
        <v>53</v>
      </c>
      <c r="F10" s="31" t="s">
        <v>43</v>
      </c>
      <c r="G10" s="30" t="s">
        <v>54</v>
      </c>
      <c r="H10" s="30" t="s">
        <v>55</v>
      </c>
      <c r="I10" s="30" t="s">
        <v>56</v>
      </c>
      <c r="J10" s="30" t="s">
        <v>57</v>
      </c>
      <c r="M10" s="96" t="s">
        <v>96</v>
      </c>
      <c r="N10" s="100" t="s">
        <v>105</v>
      </c>
    </row>
    <row r="11" spans="1:15" s="14" customFormat="1" ht="15" x14ac:dyDescent="0.25">
      <c r="A11" s="33">
        <v>1</v>
      </c>
      <c r="B11" s="34">
        <v>2021</v>
      </c>
      <c r="C11" s="35">
        <f>C5/C7</f>
        <v>151151.16666666666</v>
      </c>
      <c r="D11" s="36">
        <v>0</v>
      </c>
      <c r="E11" s="37">
        <v>0</v>
      </c>
      <c r="F11" s="38">
        <f>9000*7</f>
        <v>63000</v>
      </c>
      <c r="G11" s="37">
        <f>C11+D11+E11+F11</f>
        <v>214151.16666666666</v>
      </c>
      <c r="H11" s="37">
        <v>30545</v>
      </c>
      <c r="I11" s="36">
        <v>0</v>
      </c>
      <c r="J11" s="37">
        <f>H11-I11</f>
        <v>30545</v>
      </c>
      <c r="M11" s="97">
        <v>0.31</v>
      </c>
    </row>
    <row r="12" spans="1:15" s="14" customFormat="1" ht="15" x14ac:dyDescent="0.25">
      <c r="A12" s="33">
        <v>2</v>
      </c>
      <c r="B12" s="34">
        <v>2022</v>
      </c>
      <c r="C12" s="35">
        <f>C11</f>
        <v>151151.16666666666</v>
      </c>
      <c r="D12" s="36">
        <v>0</v>
      </c>
      <c r="E12" s="37">
        <v>0</v>
      </c>
      <c r="F12" s="38"/>
      <c r="G12" s="37">
        <f>C12+D12+E12</f>
        <v>151151.16666666666</v>
      </c>
      <c r="H12" s="36"/>
      <c r="I12" s="36"/>
      <c r="J12" s="35">
        <v>13515</v>
      </c>
      <c r="M12" s="97">
        <v>0.2</v>
      </c>
    </row>
    <row r="13" spans="1:15" s="14" customFormat="1" ht="15" x14ac:dyDescent="0.25">
      <c r="A13" s="33">
        <v>3</v>
      </c>
      <c r="B13" s="34">
        <v>2023</v>
      </c>
      <c r="C13" s="37">
        <f>C11</f>
        <v>151151.16666666666</v>
      </c>
      <c r="D13" s="36">
        <v>0</v>
      </c>
      <c r="E13" s="37">
        <v>0</v>
      </c>
      <c r="F13" s="38"/>
      <c r="G13" s="37">
        <f>G12</f>
        <v>151151.16666666666</v>
      </c>
      <c r="H13" s="36"/>
      <c r="I13" s="36"/>
      <c r="J13" s="35">
        <v>13515</v>
      </c>
      <c r="M13" s="97">
        <v>0.2</v>
      </c>
      <c r="N13" s="15">
        <f>173880-G12</f>
        <v>22728.833333333343</v>
      </c>
      <c r="O13" s="18">
        <f>N13/12</f>
        <v>1894.0694444444453</v>
      </c>
    </row>
    <row r="14" spans="1:15" s="14" customFormat="1" ht="15" x14ac:dyDescent="0.25">
      <c r="A14" s="33">
        <v>4</v>
      </c>
      <c r="B14" s="34">
        <v>2024</v>
      </c>
      <c r="C14" s="37">
        <f>C11</f>
        <v>151151.16666666666</v>
      </c>
      <c r="D14" s="36">
        <v>0</v>
      </c>
      <c r="E14" s="37">
        <v>0</v>
      </c>
      <c r="F14" s="38"/>
      <c r="G14" s="37">
        <f>G12</f>
        <v>151151.16666666666</v>
      </c>
      <c r="H14" s="36"/>
      <c r="I14" s="36"/>
      <c r="J14" s="35">
        <v>13515</v>
      </c>
      <c r="M14" s="97">
        <v>0.2</v>
      </c>
    </row>
    <row r="15" spans="1:15" s="14" customFormat="1" ht="15" x14ac:dyDescent="0.25">
      <c r="A15" s="39">
        <v>5</v>
      </c>
      <c r="B15" s="40">
        <v>2025</v>
      </c>
      <c r="C15" s="41">
        <f>C11</f>
        <v>151151.16666666666</v>
      </c>
      <c r="D15" s="36">
        <v>0</v>
      </c>
      <c r="E15" s="37">
        <v>0</v>
      </c>
      <c r="F15" s="38"/>
      <c r="G15" s="41">
        <f>G12</f>
        <v>151151.16666666666</v>
      </c>
      <c r="H15" s="41"/>
      <c r="I15" s="41"/>
      <c r="J15" s="35">
        <v>13515</v>
      </c>
      <c r="M15" s="97">
        <v>0.2</v>
      </c>
    </row>
    <row r="16" spans="1:15" s="14" customFormat="1" ht="15" x14ac:dyDescent="0.25">
      <c r="A16" s="39">
        <v>6</v>
      </c>
      <c r="B16" s="40">
        <v>2026</v>
      </c>
      <c r="C16" s="41">
        <f>C11</f>
        <v>151151.16666666666</v>
      </c>
      <c r="D16" s="36">
        <v>0</v>
      </c>
      <c r="E16" s="37">
        <v>0</v>
      </c>
      <c r="F16" s="38"/>
      <c r="G16" s="41">
        <f>G12</f>
        <v>151151.16666666666</v>
      </c>
      <c r="H16" s="41"/>
      <c r="I16" s="41"/>
      <c r="J16" s="35">
        <v>13515</v>
      </c>
      <c r="K16" s="14" t="s">
        <v>58</v>
      </c>
      <c r="M16" s="97">
        <v>0.2</v>
      </c>
    </row>
    <row r="17" spans="1:13" s="14" customFormat="1" x14ac:dyDescent="0.2">
      <c r="A17" s="14" t="s">
        <v>59</v>
      </c>
      <c r="C17" s="42">
        <f>SUM(C11:C16)</f>
        <v>906906.99999999988</v>
      </c>
      <c r="J17" s="43">
        <f>SUM(J11:J16)</f>
        <v>98120</v>
      </c>
      <c r="K17" s="42">
        <f>C17-J17</f>
        <v>808786.99999999988</v>
      </c>
      <c r="M17" s="57"/>
    </row>
    <row r="18" spans="1:13" s="14" customFormat="1" x14ac:dyDescent="0.2"/>
    <row r="19" spans="1:13" s="14" customFormat="1" x14ac:dyDescent="0.2">
      <c r="J19" s="44"/>
    </row>
    <row r="20" spans="1:13" s="14" customFormat="1" x14ac:dyDescent="0.2">
      <c r="A20" s="45"/>
      <c r="B20" s="45"/>
      <c r="C20" s="45"/>
      <c r="D20" s="45"/>
      <c r="E20" s="45"/>
      <c r="F20" s="45"/>
      <c r="G20" s="45"/>
      <c r="H20" s="45"/>
      <c r="I20" s="46"/>
      <c r="J20" s="45"/>
      <c r="K20" s="45"/>
    </row>
    <row r="21" spans="1:13" x14ac:dyDescent="0.2">
      <c r="I21" s="19"/>
    </row>
    <row r="22" spans="1:13" x14ac:dyDescent="0.2">
      <c r="B22" s="47"/>
    </row>
    <row r="23" spans="1:13" x14ac:dyDescent="0.2">
      <c r="B23" s="48"/>
      <c r="C23" s="19"/>
    </row>
  </sheetData>
  <mergeCells count="1">
    <mergeCell ref="D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9072-162C-4775-B554-F58E6994EB6B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D912-2C0B-4DCB-A518-08E157542FA7}">
  <dimension ref="A1"/>
  <sheetViews>
    <sheetView rightToLeft="1" workbookViewId="0">
      <selection activeCell="A2" sqref="A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2D3F-F1DB-4A6B-8F44-AA19D3B043C0}">
  <dimension ref="A1"/>
  <sheetViews>
    <sheetView rightToLeft="1" topLeftCell="A61" zoomScaleNormal="100" workbookViewId="0">
      <selection activeCell="Z68" sqref="Z68"/>
    </sheetView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מסלקה פנסיונית</vt:lpstr>
      <vt:lpstr>גיליון7</vt:lpstr>
      <vt:lpstr>פריסה</vt:lpstr>
      <vt:lpstr>מדרגות מס 2021</vt:lpstr>
      <vt:lpstr>דרכי פעולה</vt:lpstr>
      <vt:lpstr>אישורי מס הכנסה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2020-10-05T14:41:55Z</dcterms:created>
  <dcterms:modified xsi:type="dcterms:W3CDTF">2021-04-13T10:23:23Z</dcterms:modified>
</cp:coreProperties>
</file>