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user\Desktop\ליאת - הרצאות\המכללה לתכנון פרישה ולפיננסים\קורס אינטרנטי - תכנון פרישה\שיעורי תרגול - קורס אינטרנטי\תרגילים מסכמים - מיסוי ופנסיוני\"/>
    </mc:Choice>
  </mc:AlternateContent>
  <xr:revisionPtr revIDLastSave="0" documentId="13_ncr:1_{19ABBF7E-2233-4BCE-A8A1-4862CF792245}" xr6:coauthVersionLast="46" xr6:coauthVersionMax="46" xr10:uidLastSave="{00000000-0000-0000-0000-000000000000}"/>
  <bookViews>
    <workbookView xWindow="-120" yWindow="-120" windowWidth="29040" windowHeight="15840" tabRatio="753" xr2:uid="{00000000-000D-0000-FFFF-FFFF00000000}"/>
  </bookViews>
  <sheets>
    <sheet name="נתוני מסלקה" sheetId="1" r:id="rId1"/>
    <sheet name="נתונים נוספים" sheetId="2" r:id="rId2"/>
    <sheet name="דרכי פעולה" sheetId="8" r:id="rId3"/>
    <sheet name="בריאות בעמ -מסמכים" sheetId="4" r:id="rId4"/>
    <sheet name="קגמ - תלוש" sheetId="6" r:id="rId5"/>
    <sheet name="מדרגות מס 2021" sheetId="9" r:id="rId6"/>
  </sheets>
  <calcPr calcId="181029"/>
</workbook>
</file>

<file path=xl/calcChain.xml><?xml version="1.0" encoding="utf-8"?>
<calcChain xmlns="http://schemas.openxmlformats.org/spreadsheetml/2006/main">
  <c r="L33" i="1" l="1"/>
  <c r="L35" i="1" s="1"/>
  <c r="L36" i="1" s="1"/>
  <c r="H28" i="1" s="1"/>
  <c r="L31" i="1"/>
  <c r="I14" i="1"/>
  <c r="I16" i="1"/>
  <c r="D27" i="1" s="1"/>
  <c r="D24" i="1"/>
  <c r="R23" i="6"/>
  <c r="R21" i="6"/>
  <c r="R20" i="6"/>
  <c r="R19" i="6"/>
  <c r="H3" i="2"/>
  <c r="D23" i="1"/>
  <c r="D18" i="1"/>
  <c r="L4" i="1"/>
  <c r="L6" i="1" s="1"/>
  <c r="K6" i="1"/>
  <c r="M6" i="1"/>
  <c r="N6" i="1"/>
  <c r="O6" i="1"/>
  <c r="P6" i="1"/>
  <c r="E18" i="1"/>
  <c r="D26" i="1" s="1"/>
  <c r="D28" i="1" l="1"/>
  <c r="D29" i="1" s="1"/>
  <c r="H25" i="1" s="1"/>
  <c r="H26" i="1" s="1"/>
  <c r="D31" i="1" l="1"/>
</calcChain>
</file>

<file path=xl/sharedStrings.xml><?xml version="1.0" encoding="utf-8"?>
<sst xmlns="http://schemas.openxmlformats.org/spreadsheetml/2006/main" count="110" uniqueCount="92">
  <si>
    <t>מספר פוליסה</t>
  </si>
  <si>
    <t>שם יצרן</t>
  </si>
  <si>
    <t>שם מעסיק</t>
  </si>
  <si>
    <t>תאריך הצטרפות</t>
  </si>
  <si>
    <t>סוג מוצר פנסיוני</t>
  </si>
  <si>
    <t>סוג תוכנית/חשבון</t>
  </si>
  <si>
    <t>סטטוס</t>
  </si>
  <si>
    <t>קרן פנסיה</t>
  </si>
  <si>
    <t>שכיר</t>
  </si>
  <si>
    <t>בתוקף</t>
  </si>
  <si>
    <t>קופת גמל</t>
  </si>
  <si>
    <t>מוקפאת</t>
  </si>
  <si>
    <t>סה"כ</t>
  </si>
  <si>
    <t>תגמולי הון</t>
  </si>
  <si>
    <t>תגמולי קצבה</t>
  </si>
  <si>
    <t>שם המעסיק</t>
  </si>
  <si>
    <t>תיק ניכויים</t>
  </si>
  <si>
    <t>תקופת עבודה</t>
  </si>
  <si>
    <t>שנות עבודה שקדמו לתאריך גיל הזכאות</t>
  </si>
  <si>
    <t>מענקים פטורים בש"ח</t>
  </si>
  <si>
    <t>הערות</t>
  </si>
  <si>
    <t xml:space="preserve">להלן חישוב יתרת ההון הפטורה לקצבה : </t>
  </si>
  <si>
    <t>סכום הקטנת ההון הפטור עקב קבלת "המענקים הפטורים"</t>
  </si>
  <si>
    <t>היוונים פטורים שבוצעו לפני תיקון 190</t>
  </si>
  <si>
    <r>
      <t xml:space="preserve">יתרת ההון הפטורה </t>
    </r>
    <r>
      <rPr>
        <sz val="8"/>
        <color theme="1"/>
        <rFont val="Arial"/>
        <family val="2"/>
        <scheme val="minor"/>
      </rPr>
      <t>(שורה 1 פחות שורה 2 פחות שורה 3)</t>
    </r>
  </si>
  <si>
    <t>סכום ההיוון הפטור של הקצבה כמבוקש על ידך</t>
  </si>
  <si>
    <r>
      <t xml:space="preserve">יתרת ההון הפטורה לקצבה </t>
    </r>
    <r>
      <rPr>
        <sz val="8"/>
        <color theme="1"/>
        <rFont val="Arial"/>
        <family val="2"/>
        <scheme val="minor"/>
      </rPr>
      <t>(שורה 4 פחות שורה 5)</t>
    </r>
  </si>
  <si>
    <t>סכום הקצבה הפטור לחודש</t>
  </si>
  <si>
    <t>תקרת הקצבה המזכה</t>
  </si>
  <si>
    <r>
      <t xml:space="preserve">שיעור הפטור מתקרת הקצבה המזכה </t>
    </r>
    <r>
      <rPr>
        <sz val="8"/>
        <color theme="1"/>
        <rFont val="Arial"/>
        <family val="2"/>
        <scheme val="minor"/>
      </rPr>
      <t>(שורה 7 מחולקת בשורה 8)</t>
    </r>
  </si>
  <si>
    <t>להלן פרטים לגבי המעסיקים מהם קיבל מענקים פטורים ב- 32 השנים שקדמו לגיל הזכאות:</t>
  </si>
  <si>
    <t xml:space="preserve">תאריך גיל הזכאות - </t>
  </si>
  <si>
    <t>מס לתשלום</t>
  </si>
  <si>
    <t>גל רזיאל</t>
  </si>
  <si>
    <t>סוג פוליסה</t>
  </si>
  <si>
    <t>תאריך סטטוס</t>
  </si>
  <si>
    <t>סה"כ הפרשות</t>
  </si>
  <si>
    <t>סה"כ חיסכון מצטבר</t>
  </si>
  <si>
    <t>פיצויים 4</t>
  </si>
  <si>
    <t>פיצויים 6</t>
  </si>
  <si>
    <t>קרן הגימלאות המרכזית של עובדי ההסתדרות</t>
  </si>
  <si>
    <t>01/05/1982</t>
  </si>
  <si>
    <t>חיים</t>
  </si>
  <si>
    <t>01/10/2020</t>
  </si>
  <si>
    <t>קו הבריאות - חברה לניהול קופות גמל בע"מ</t>
  </si>
  <si>
    <t>01/01/1996</t>
  </si>
  <si>
    <t>שוק ההון</t>
  </si>
  <si>
    <t>12/05/2020</t>
  </si>
  <si>
    <t>יהב אחים ואחיות - חברה לניהול קופות גמל בע"מ</t>
  </si>
  <si>
    <t>31/05/1982</t>
  </si>
  <si>
    <t>קרן השתלמות</t>
  </si>
  <si>
    <t>ת.לידה:</t>
  </si>
  <si>
    <t>בריאות בע"מ</t>
  </si>
  <si>
    <t>תגמולי קצבה טרום חוק ההסדרים</t>
  </si>
  <si>
    <t>תאריך פרישה ממקום העבודה 31.1.2021</t>
  </si>
  <si>
    <t>הנ"ל פורשת מבריאות בע"מ</t>
  </si>
  <si>
    <t>מקבלת פנסיה מקג"מ (קרן ותיקה) החל מתאריך - 1.2.2021</t>
  </si>
  <si>
    <t>גל מבקשת למשוך הביתה את הכספים ככל הניתן ללא מס ברמה המיידית לטובת עזרה לילדים.</t>
  </si>
  <si>
    <t>אלמנה + שלושה (בוגרים)</t>
  </si>
  <si>
    <t>משכורת ברוטו חייבת במס - חודש ינואר 2021 (כוללת רכיבי שכר בלבד) - 47,638 ₪</t>
  </si>
  <si>
    <t>לפי הנמוך</t>
  </si>
  <si>
    <t>זיכוי שנתי</t>
  </si>
  <si>
    <t>זיכוי ישובים</t>
  </si>
  <si>
    <t>חשוב מס תלוש פברואר 2021</t>
  </si>
  <si>
    <t>מס לתשלום פנסיה חודשית</t>
  </si>
  <si>
    <t>הכנסה חודשית מפנסיה</t>
  </si>
  <si>
    <t>הכנסה ממענק שנים עודפות</t>
  </si>
  <si>
    <t>דמי גמולים פיצויים ותגמולים</t>
  </si>
  <si>
    <t xml:space="preserve">מס לתשלום </t>
  </si>
  <si>
    <t>סה"כ מס לתשלום</t>
  </si>
  <si>
    <r>
      <t xml:space="preserve">סכום ההון הפטור - </t>
    </r>
    <r>
      <rPr>
        <sz val="11"/>
        <color rgb="FFFF0000"/>
        <rFont val="Arial"/>
        <family val="2"/>
        <scheme val="minor"/>
      </rPr>
      <t>לפי נתוני 2021</t>
    </r>
  </si>
  <si>
    <t>טבלת היוונים</t>
  </si>
  <si>
    <t>קו בריאות</t>
  </si>
  <si>
    <t>דמי גמולים</t>
  </si>
  <si>
    <t>קצבה ברוטו</t>
  </si>
  <si>
    <t>פטור</t>
  </si>
  <si>
    <t xml:space="preserve">קצבה חייבת </t>
  </si>
  <si>
    <t>תקרה שנתית</t>
  </si>
  <si>
    <t>הכנסה חייבת שנתית:</t>
  </si>
  <si>
    <t>קצבה חייבת</t>
  </si>
  <si>
    <t>משכורת ינואר</t>
  </si>
  <si>
    <t>זיכוי ישובים - שנת 2021</t>
  </si>
  <si>
    <t>סה"כ הכנסה חייבת</t>
  </si>
  <si>
    <t>זיכוי חודשי</t>
  </si>
  <si>
    <t>מס לתשלום לאחר זיכוי ישוב ספר</t>
  </si>
  <si>
    <t xml:space="preserve">קבלת פנסיה לראשונה </t>
  </si>
  <si>
    <t>לחישוב בסימולטור לחישוב מס להכנסה מיגיעה אישית  - לחץ כאן !</t>
  </si>
  <si>
    <r>
      <t xml:space="preserve">תאריך "גיל הזכאות" - </t>
    </r>
    <r>
      <rPr>
        <b/>
        <u/>
        <sz val="12"/>
        <color indexed="8"/>
        <rFont val="Arial"/>
        <family val="2"/>
      </rPr>
      <t>לפי המאוחר מבין:</t>
    </r>
  </si>
  <si>
    <t>גיל פרישה (62)</t>
  </si>
  <si>
    <t>פדיון ימי מחלה והשלמת פיצויים (2.33%)</t>
  </si>
  <si>
    <t>מענק שנים עודפות</t>
  </si>
  <si>
    <t>החזר פיצויים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</si>
</sst>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1" x14ac:knownFonts="1">
    <font>
      <sz val="11"/>
      <color indexed="8"/>
      <name val="Arial"/>
    </font>
    <font>
      <sz val="11"/>
      <color indexed="8"/>
      <name val="Arial"/>
      <family val="2"/>
    </font>
    <font>
      <sz val="11"/>
      <color indexed="8"/>
      <name val="Arial"/>
    </font>
    <font>
      <sz val="12"/>
      <color indexed="8"/>
      <name val="Arial"/>
      <family val="2"/>
    </font>
    <font>
      <u/>
      <sz val="12"/>
      <color indexed="8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sz val="8"/>
      <color theme="1"/>
      <name val="Arial"/>
      <family val="2"/>
      <scheme val="minor"/>
    </font>
    <font>
      <sz val="12"/>
      <color theme="5"/>
      <name val="Arial"/>
      <family val="2"/>
    </font>
    <font>
      <sz val="11"/>
      <color theme="5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14"/>
      <color indexed="8"/>
      <name val="Arial"/>
      <family val="2"/>
    </font>
    <font>
      <u/>
      <sz val="14"/>
      <color indexed="8"/>
      <name val="Arial"/>
      <family val="2"/>
    </font>
    <font>
      <sz val="18"/>
      <color indexed="8"/>
      <name val="Arial"/>
      <family val="2"/>
    </font>
    <font>
      <u/>
      <sz val="11"/>
      <color indexed="8"/>
      <name val="Arial"/>
      <family val="2"/>
    </font>
    <font>
      <u/>
      <sz val="11"/>
      <color theme="10"/>
      <name val="Arial"/>
      <family val="2"/>
    </font>
    <font>
      <b/>
      <u/>
      <sz val="12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FE8F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 applyFill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81">
    <xf numFmtId="0" fontId="0" fillId="0" borderId="0" xfId="0" applyFill="1" applyProtection="1"/>
    <xf numFmtId="0" fontId="0" fillId="0" borderId="0" xfId="0"/>
    <xf numFmtId="3" fontId="0" fillId="0" borderId="1" xfId="0" applyNumberFormat="1" applyFill="1" applyBorder="1" applyProtection="1"/>
    <xf numFmtId="0" fontId="1" fillId="0" borderId="0" xfId="0" applyFont="1"/>
    <xf numFmtId="0" fontId="3" fillId="0" borderId="0" xfId="0" applyFont="1" applyFill="1" applyProtection="1"/>
    <xf numFmtId="0" fontId="4" fillId="0" borderId="0" xfId="0" applyFont="1" applyFill="1" applyProtection="1"/>
    <xf numFmtId="14" fontId="3" fillId="0" borderId="0" xfId="0" applyNumberFormat="1" applyFont="1" applyFill="1" applyProtection="1"/>
    <xf numFmtId="0" fontId="5" fillId="0" borderId="0" xfId="0" applyFont="1"/>
    <xf numFmtId="0" fontId="7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 wrapText="1"/>
    </xf>
    <xf numFmtId="0" fontId="6" fillId="0" borderId="4" xfId="0" applyFont="1" applyBorder="1" applyAlignment="1">
      <alignment wrapText="1"/>
    </xf>
    <xf numFmtId="0" fontId="6" fillId="0" borderId="1" xfId="0" applyFont="1" applyFill="1" applyBorder="1" applyAlignment="1">
      <alignment horizontal="right" wrapText="1" readingOrder="2"/>
    </xf>
    <xf numFmtId="0" fontId="0" fillId="0" borderId="1" xfId="0" applyBorder="1"/>
    <xf numFmtId="164" fontId="0" fillId="0" borderId="4" xfId="1" applyNumberFormat="1" applyFont="1" applyBorder="1"/>
    <xf numFmtId="164" fontId="0" fillId="0" borderId="1" xfId="1" applyNumberFormat="1" applyFont="1" applyBorder="1"/>
    <xf numFmtId="164" fontId="6" fillId="0" borderId="6" xfId="1" applyNumberFormat="1" applyFont="1" applyBorder="1"/>
    <xf numFmtId="14" fontId="0" fillId="0" borderId="0" xfId="0" applyNumberFormat="1"/>
    <xf numFmtId="0" fontId="8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164" fontId="0" fillId="0" borderId="0" xfId="1" applyNumberFormat="1" applyFont="1" applyBorder="1" applyAlignment="1"/>
    <xf numFmtId="164" fontId="0" fillId="0" borderId="7" xfId="1" applyNumberFormat="1" applyFont="1" applyBorder="1" applyAlignment="1">
      <alignment horizontal="right"/>
    </xf>
    <xf numFmtId="0" fontId="0" fillId="4" borderId="0" xfId="0" applyFill="1" applyAlignment="1">
      <alignment horizontal="center"/>
    </xf>
    <xf numFmtId="164" fontId="6" fillId="4" borderId="0" xfId="1" applyNumberFormat="1" applyFont="1" applyFill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64" fontId="6" fillId="4" borderId="3" xfId="1" applyNumberFormat="1" applyFont="1" applyFill="1" applyBorder="1" applyAlignment="1">
      <alignment horizontal="right"/>
    </xf>
    <xf numFmtId="10" fontId="0" fillId="0" borderId="0" xfId="2" applyNumberFormat="1" applyFont="1" applyBorder="1" applyAlignment="1">
      <alignment horizontal="right"/>
    </xf>
    <xf numFmtId="0" fontId="1" fillId="0" borderId="0" xfId="0" applyFont="1" applyAlignment="1">
      <alignment horizontal="right" readingOrder="2"/>
    </xf>
    <xf numFmtId="0" fontId="11" fillId="0" borderId="0" xfId="0" applyFont="1" applyFill="1" applyProtection="1"/>
    <xf numFmtId="0" fontId="1" fillId="0" borderId="1" xfId="0" applyFont="1" applyBorder="1" applyAlignment="1">
      <alignment horizontal="right" readingOrder="2"/>
    </xf>
    <xf numFmtId="0" fontId="1" fillId="0" borderId="1" xfId="0" applyFont="1" applyBorder="1"/>
    <xf numFmtId="0" fontId="1" fillId="0" borderId="0" xfId="0" applyFont="1" applyAlignment="1">
      <alignment horizontal="right"/>
    </xf>
    <xf numFmtId="0" fontId="12" fillId="0" borderId="0" xfId="0" applyFont="1"/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/>
    </xf>
    <xf numFmtId="0" fontId="0" fillId="4" borderId="0" xfId="0" applyFill="1" applyAlignment="1">
      <alignment horizontal="right" wrapText="1"/>
    </xf>
    <xf numFmtId="0" fontId="0" fillId="2" borderId="1" xfId="0" applyFill="1" applyBorder="1" applyProtection="1"/>
    <xf numFmtId="0" fontId="0" fillId="0" borderId="1" xfId="0" applyFill="1" applyBorder="1" applyProtection="1"/>
    <xf numFmtId="3" fontId="0" fillId="2" borderId="1" xfId="0" applyNumberFormat="1" applyFill="1" applyBorder="1" applyProtection="1"/>
    <xf numFmtId="0" fontId="13" fillId="5" borderId="0" xfId="0" applyFont="1" applyFill="1" applyAlignment="1" applyProtection="1">
      <alignment horizontal="right" vertical="center" wrapText="1" indent="1"/>
    </xf>
    <xf numFmtId="14" fontId="14" fillId="6" borderId="0" xfId="0" applyNumberFormat="1" applyFont="1" applyFill="1" applyAlignment="1" applyProtection="1">
      <alignment vertical="top" wrapText="1"/>
    </xf>
    <xf numFmtId="0" fontId="0" fillId="0" borderId="1" xfId="0" applyFill="1" applyBorder="1" applyAlignment="1" applyProtection="1">
      <alignment wrapText="1"/>
    </xf>
    <xf numFmtId="0" fontId="0" fillId="2" borderId="1" xfId="0" applyFill="1" applyBorder="1" applyAlignment="1" applyProtection="1">
      <alignment wrapText="1"/>
    </xf>
    <xf numFmtId="14" fontId="3" fillId="2" borderId="0" xfId="0" applyNumberFormat="1" applyFont="1" applyFill="1" applyProtection="1"/>
    <xf numFmtId="0" fontId="0" fillId="3" borderId="1" xfId="0" applyFill="1" applyBorder="1" applyProtection="1"/>
    <xf numFmtId="0" fontId="15" fillId="0" borderId="0" xfId="0" applyFont="1" applyFill="1" applyProtection="1"/>
    <xf numFmtId="0" fontId="16" fillId="0" borderId="0" xfId="0" applyFont="1" applyFill="1" applyProtection="1"/>
    <xf numFmtId="0" fontId="1" fillId="0" borderId="0" xfId="0" applyFont="1" applyFill="1" applyProtection="1"/>
    <xf numFmtId="0" fontId="17" fillId="0" borderId="0" xfId="0" applyFont="1" applyFill="1" applyProtection="1"/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0" fillId="0" borderId="0" xfId="0" applyNumberFormat="1"/>
    <xf numFmtId="164" fontId="0" fillId="0" borderId="3" xfId="0" applyNumberFormat="1" applyBorder="1"/>
    <xf numFmtId="3" fontId="0" fillId="0" borderId="1" xfId="0" applyNumberFormat="1" applyBorder="1"/>
    <xf numFmtId="0" fontId="18" fillId="0" borderId="0" xfId="0" applyFont="1"/>
    <xf numFmtId="43" fontId="0" fillId="0" borderId="0" xfId="0" applyNumberFormat="1"/>
    <xf numFmtId="43" fontId="0" fillId="0" borderId="0" xfId="0" applyNumberFormat="1" applyFill="1" applyProtection="1"/>
    <xf numFmtId="43" fontId="0" fillId="4" borderId="3" xfId="0" applyNumberFormat="1" applyFill="1" applyBorder="1" applyProtection="1"/>
    <xf numFmtId="0" fontId="0" fillId="4" borderId="0" xfId="0" applyFill="1"/>
    <xf numFmtId="0" fontId="0" fillId="0" borderId="0" xfId="0" applyFont="1" applyAlignment="1">
      <alignment horizontal="left"/>
    </xf>
    <xf numFmtId="164" fontId="0" fillId="0" borderId="0" xfId="1" applyNumberFormat="1" applyFont="1"/>
    <xf numFmtId="0" fontId="1" fillId="7" borderId="1" xfId="0" applyFont="1" applyFill="1" applyBorder="1"/>
    <xf numFmtId="3" fontId="0" fillId="7" borderId="1" xfId="0" applyNumberFormat="1" applyFill="1" applyBorder="1"/>
    <xf numFmtId="0" fontId="6" fillId="7" borderId="4" xfId="0" applyFont="1" applyFill="1" applyBorder="1" applyAlignment="1"/>
    <xf numFmtId="0" fontId="6" fillId="7" borderId="5" xfId="0" applyFont="1" applyFill="1" applyBorder="1" applyAlignment="1"/>
    <xf numFmtId="164" fontId="6" fillId="7" borderId="4" xfId="1" applyNumberFormat="1" applyFont="1" applyFill="1" applyBorder="1"/>
    <xf numFmtId="14" fontId="3" fillId="4" borderId="1" xfId="0" applyNumberFormat="1" applyFont="1" applyFill="1" applyBorder="1" applyProtection="1"/>
    <xf numFmtId="0" fontId="19" fillId="0" borderId="0" xfId="3" applyFill="1" applyProtection="1"/>
    <xf numFmtId="164" fontId="15" fillId="0" borderId="0" xfId="1" applyNumberFormat="1" applyFont="1" applyFill="1" applyProtection="1"/>
    <xf numFmtId="164" fontId="15" fillId="0" borderId="3" xfId="1" applyNumberFormat="1" applyFont="1" applyFill="1" applyBorder="1" applyProtection="1"/>
    <xf numFmtId="164" fontId="0" fillId="0" borderId="0" xfId="1" applyNumberFormat="1" applyFont="1" applyFill="1" applyProtection="1"/>
    <xf numFmtId="164" fontId="15" fillId="4" borderId="0" xfId="1" applyNumberFormat="1" applyFont="1" applyFill="1" applyProtection="1"/>
    <xf numFmtId="0" fontId="17" fillId="4" borderId="0" xfId="0" applyFont="1" applyFill="1" applyProtection="1"/>
    <xf numFmtId="164" fontId="17" fillId="4" borderId="0" xfId="1" applyNumberFormat="1" applyFont="1" applyFill="1" applyProtection="1"/>
    <xf numFmtId="164" fontId="1" fillId="0" borderId="1" xfId="1" applyNumberFormat="1" applyFont="1" applyBorder="1" applyAlignment="1">
      <alignment horizontal="right" wrapText="1"/>
    </xf>
    <xf numFmtId="0" fontId="6" fillId="7" borderId="1" xfId="0" applyFont="1" applyFill="1" applyBorder="1" applyAlignment="1"/>
  </cellXfs>
  <cellStyles count="4">
    <cellStyle name="Comma" xfId="1" builtinId="3"/>
    <cellStyle name="Normal" xfId="0" builtinId="0"/>
    <cellStyle name="Percent" xfId="2" builtinId="5"/>
    <cellStyle name="היפר-קישור" xfId="3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123825</xdr:colOff>
      <xdr:row>27</xdr:row>
      <xdr:rowOff>152400</xdr:rowOff>
    </xdr:from>
    <xdr:to>
      <xdr:col>12</xdr:col>
      <xdr:colOff>638175</xdr:colOff>
      <xdr:row>32</xdr:row>
      <xdr:rowOff>123825</xdr:rowOff>
    </xdr:to>
    <xdr:sp macro="" textlink="">
      <xdr:nvSpPr>
        <xdr:cNvPr id="2" name="סוגר מסולסל שמאלי 1">
          <a:extLst>
            <a:ext uri="{FF2B5EF4-FFF2-40B4-BE49-F238E27FC236}">
              <a16:creationId xmlns:a16="http://schemas.microsoft.com/office/drawing/2014/main" id="{B363EA52-47B1-45D2-8A93-7731E7CEC5BF}"/>
            </a:ext>
          </a:extLst>
        </xdr:cNvPr>
        <xdr:cNvSpPr/>
      </xdr:nvSpPr>
      <xdr:spPr>
        <a:xfrm>
          <a:off x="11229898800" y="7839075"/>
          <a:ext cx="514350" cy="119062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17</xdr:col>
      <xdr:colOff>8111</xdr:colOff>
      <xdr:row>39</xdr:row>
      <xdr:rowOff>102021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1AA161E-E87A-4B80-B419-7D2BC97CD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689139" y="0"/>
          <a:ext cx="11314286" cy="678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251171</xdr:colOff>
      <xdr:row>0</xdr:row>
      <xdr:rowOff>118516</xdr:rowOff>
    </xdr:from>
    <xdr:to>
      <xdr:col>33</xdr:col>
      <xdr:colOff>380999</xdr:colOff>
      <xdr:row>79</xdr:row>
      <xdr:rowOff>74164</xdr:rowOff>
    </xdr:to>
    <xdr:pic>
      <xdr:nvPicPr>
        <xdr:cNvPr id="15" name="תמונה 14">
          <a:extLst>
            <a:ext uri="{FF2B5EF4-FFF2-40B4-BE49-F238E27FC236}">
              <a16:creationId xmlns:a16="http://schemas.microsoft.com/office/drawing/2014/main" id="{524172FC-316A-45D8-8B29-92D1B9AE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1220376" y="118516"/>
          <a:ext cx="12417078" cy="13751023"/>
        </a:xfrm>
        <a:prstGeom prst="rect">
          <a:avLst/>
        </a:prstGeom>
      </xdr:spPr>
    </xdr:pic>
    <xdr:clientData/>
  </xdr:twoCellAnchor>
  <xdr:twoCellAnchor editAs="oneCell">
    <xdr:from>
      <xdr:col>0</xdr:col>
      <xdr:colOff>110035</xdr:colOff>
      <xdr:row>0</xdr:row>
      <xdr:rowOff>120256</xdr:rowOff>
    </xdr:from>
    <xdr:to>
      <xdr:col>15</xdr:col>
      <xdr:colOff>47624</xdr:colOff>
      <xdr:row>75</xdr:row>
      <xdr:rowOff>174624</xdr:rowOff>
    </xdr:to>
    <xdr:pic>
      <xdr:nvPicPr>
        <xdr:cNvPr id="18" name="תמונה 17">
          <a:extLst>
            <a:ext uri="{FF2B5EF4-FFF2-40B4-BE49-F238E27FC236}">
              <a16:creationId xmlns:a16="http://schemas.microsoft.com/office/drawing/2014/main" id="{DEDAC31A-C0B5-49E2-8813-5E237D34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841001" y="120256"/>
          <a:ext cx="10176964" cy="13151243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6</xdr:row>
      <xdr:rowOff>104384</xdr:rowOff>
    </xdr:from>
    <xdr:to>
      <xdr:col>9</xdr:col>
      <xdr:colOff>365342</xdr:colOff>
      <xdr:row>7</xdr:row>
      <xdr:rowOff>130479</xdr:rowOff>
    </xdr:to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19B0904-E12A-44FA-A647-A633AD6D1228}"/>
            </a:ext>
          </a:extLst>
        </xdr:cNvPr>
        <xdr:cNvSpPr/>
      </xdr:nvSpPr>
      <xdr:spPr>
        <a:xfrm>
          <a:off x="11323620103" y="1200411"/>
          <a:ext cx="365342" cy="20876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he-IL" sz="1100"/>
            <a:t>?</a:t>
          </a:r>
        </a:p>
      </xdr:txBody>
    </xdr:sp>
    <xdr:clientData/>
  </xdr:twoCellAnchor>
  <xdr:twoCellAnchor editAs="oneCell">
    <xdr:from>
      <xdr:col>34</xdr:col>
      <xdr:colOff>190499</xdr:colOff>
      <xdr:row>0</xdr:row>
      <xdr:rowOff>63499</xdr:rowOff>
    </xdr:from>
    <xdr:to>
      <xdr:col>47</xdr:col>
      <xdr:colOff>15874</xdr:colOff>
      <xdr:row>67</xdr:row>
      <xdr:rowOff>1695</xdr:rowOff>
    </xdr:to>
    <xdr:pic>
      <xdr:nvPicPr>
        <xdr:cNvPr id="31" name="תמונה 30">
          <a:extLst>
            <a:ext uri="{FF2B5EF4-FFF2-40B4-BE49-F238E27FC236}">
              <a16:creationId xmlns:a16="http://schemas.microsoft.com/office/drawing/2014/main" id="{7CFC1240-20CA-41D7-93A0-5D7ADADE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2028751" y="63499"/>
          <a:ext cx="8699500" cy="11638071"/>
        </a:xfrm>
        <a:prstGeom prst="rect">
          <a:avLst/>
        </a:prstGeom>
      </xdr:spPr>
    </xdr:pic>
    <xdr:clientData/>
  </xdr:twoCellAnchor>
  <xdr:twoCellAnchor editAs="oneCell">
    <xdr:from>
      <xdr:col>47</xdr:col>
      <xdr:colOff>269875</xdr:colOff>
      <xdr:row>0</xdr:row>
      <xdr:rowOff>156845</xdr:rowOff>
    </xdr:from>
    <xdr:to>
      <xdr:col>68</xdr:col>
      <xdr:colOff>298270</xdr:colOff>
      <xdr:row>44</xdr:row>
      <xdr:rowOff>63500</xdr:rowOff>
    </xdr:to>
    <xdr:pic>
      <xdr:nvPicPr>
        <xdr:cNvPr id="41" name="תמונה 40">
          <a:extLst>
            <a:ext uri="{FF2B5EF4-FFF2-40B4-BE49-F238E27FC236}">
              <a16:creationId xmlns:a16="http://schemas.microsoft.com/office/drawing/2014/main" id="{D6F7C25A-19D4-4639-A0B1-8D0995290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89214530" y="156845"/>
          <a:ext cx="14430195" cy="7729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1</xdr:row>
      <xdr:rowOff>47624</xdr:rowOff>
    </xdr:from>
    <xdr:to>
      <xdr:col>10</xdr:col>
      <xdr:colOff>338613</xdr:colOff>
      <xdr:row>46</xdr:row>
      <xdr:rowOff>1408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E126588C-0904-485B-B3B7-A013364F9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6948907" y="226218"/>
          <a:ext cx="6941344" cy="85134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35</xdr:row>
      <xdr:rowOff>142875</xdr:rowOff>
    </xdr:from>
    <xdr:to>
      <xdr:col>7</xdr:col>
      <xdr:colOff>361950</xdr:colOff>
      <xdr:row>38</xdr:row>
      <xdr:rowOff>0</xdr:rowOff>
    </xdr:to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7D46C0E0-9174-4EBB-A569-8B56F69ADC9F}"/>
            </a:ext>
          </a:extLst>
        </xdr:cNvPr>
        <xdr:cNvSpPr/>
      </xdr:nvSpPr>
      <xdr:spPr>
        <a:xfrm>
          <a:off x="11231546625" y="7038975"/>
          <a:ext cx="923925" cy="400050"/>
        </a:xfrm>
        <a:prstGeom prst="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7</xdr:col>
      <xdr:colOff>209550</xdr:colOff>
      <xdr:row>23</xdr:row>
      <xdr:rowOff>9525</xdr:rowOff>
    </xdr:from>
    <xdr:to>
      <xdr:col>17</xdr:col>
      <xdr:colOff>190500</xdr:colOff>
      <xdr:row>36</xdr:row>
      <xdr:rowOff>57150</xdr:rowOff>
    </xdr:to>
    <xdr:cxnSp macro="">
      <xdr:nvCxnSpPr>
        <xdr:cNvPr id="11" name="מחבר חץ ישר 10">
          <a:extLst>
            <a:ext uri="{FF2B5EF4-FFF2-40B4-BE49-F238E27FC236}">
              <a16:creationId xmlns:a16="http://schemas.microsoft.com/office/drawing/2014/main" id="{16A00040-2163-4D7B-8460-7FB7E351C00F}"/>
            </a:ext>
          </a:extLst>
        </xdr:cNvPr>
        <xdr:cNvCxnSpPr/>
      </xdr:nvCxnSpPr>
      <xdr:spPr>
        <a:xfrm>
          <a:off x="11224860075" y="4733925"/>
          <a:ext cx="6838950" cy="2400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379324</xdr:colOff>
      <xdr:row>22</xdr:row>
      <xdr:rowOff>104264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029A877C-143D-4548-AA92-773A5C49E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2737676" y="0"/>
          <a:ext cx="13409524" cy="40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os-experts.co.il/%d7%a1%d7%99%d7%9e%d7%95%d7%9c%d7%98%d7%95%d7%a8%d7%99%d7%9d-%d7%9e%d7%97%d7%a9%d7%91%d7%95%d7%a0%d7%99%d7%9d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6"/>
  <sheetViews>
    <sheetView rightToLeft="1" tabSelected="1" topLeftCell="A10" workbookViewId="0">
      <selection activeCell="G18" sqref="G18"/>
    </sheetView>
  </sheetViews>
  <sheetFormatPr defaultRowHeight="14.25" x14ac:dyDescent="0.2"/>
  <cols>
    <col min="1" max="1" width="15.5" customWidth="1"/>
    <col min="2" max="2" width="20" customWidth="1"/>
    <col min="3" max="3" width="12" customWidth="1"/>
    <col min="4" max="4" width="12.75" bestFit="1" customWidth="1"/>
    <col min="5" max="5" width="16.5" customWidth="1"/>
    <col min="6" max="6" width="14" customWidth="1"/>
    <col min="7" max="7" width="9.125" customWidth="1"/>
    <col min="8" max="8" width="11.125" bestFit="1" customWidth="1"/>
    <col min="9" max="9" width="11.875" customWidth="1"/>
    <col min="10" max="10" width="15.125" bestFit="1" customWidth="1"/>
    <col min="11" max="11" width="15.25" customWidth="1"/>
    <col min="12" max="14" width="11.25" bestFit="1" customWidth="1"/>
    <col min="15" max="253" width="9.125" customWidth="1"/>
  </cols>
  <sheetData>
    <row r="1" spans="1:16" ht="42.75" x14ac:dyDescent="0.2">
      <c r="A1" s="37" t="s">
        <v>0</v>
      </c>
      <c r="B1" s="37" t="s">
        <v>1</v>
      </c>
      <c r="C1" s="37" t="s">
        <v>2</v>
      </c>
      <c r="D1" s="37" t="s">
        <v>3</v>
      </c>
      <c r="E1" s="37" t="s">
        <v>34</v>
      </c>
      <c r="F1" s="37" t="s">
        <v>4</v>
      </c>
      <c r="G1" s="37" t="s">
        <v>5</v>
      </c>
      <c r="H1" s="37" t="s">
        <v>6</v>
      </c>
      <c r="I1" s="37" t="s">
        <v>35</v>
      </c>
      <c r="J1" s="37" t="s">
        <v>36</v>
      </c>
      <c r="K1" s="37" t="s">
        <v>37</v>
      </c>
      <c r="L1" s="37" t="s">
        <v>13</v>
      </c>
      <c r="M1" s="43" t="s">
        <v>53</v>
      </c>
      <c r="N1" s="37" t="s">
        <v>14</v>
      </c>
      <c r="O1" s="37" t="s">
        <v>38</v>
      </c>
      <c r="P1" s="37" t="s">
        <v>39</v>
      </c>
    </row>
    <row r="2" spans="1:16" ht="28.5" x14ac:dyDescent="0.2">
      <c r="A2" s="45"/>
      <c r="B2" s="42" t="s">
        <v>40</v>
      </c>
      <c r="C2" s="38" t="s">
        <v>52</v>
      </c>
      <c r="D2" s="38" t="s">
        <v>41</v>
      </c>
      <c r="E2" s="38" t="s">
        <v>42</v>
      </c>
      <c r="F2" s="38" t="s">
        <v>7</v>
      </c>
      <c r="G2" s="38" t="s">
        <v>8</v>
      </c>
      <c r="H2" s="38" t="s">
        <v>9</v>
      </c>
      <c r="I2" s="38" t="s">
        <v>43</v>
      </c>
      <c r="J2" s="2">
        <v>2885.41</v>
      </c>
      <c r="K2" s="2">
        <v>945798.51</v>
      </c>
      <c r="L2" s="2"/>
      <c r="M2" s="2">
        <v>150300</v>
      </c>
      <c r="N2" s="2">
        <v>435756</v>
      </c>
      <c r="O2" s="2"/>
      <c r="P2" s="2">
        <v>359741.49</v>
      </c>
    </row>
    <row r="3" spans="1:16" ht="28.5" x14ac:dyDescent="0.2">
      <c r="A3" s="45"/>
      <c r="B3" s="42" t="s">
        <v>44</v>
      </c>
      <c r="C3" s="38" t="s">
        <v>52</v>
      </c>
      <c r="D3" s="38" t="s">
        <v>45</v>
      </c>
      <c r="E3" s="38" t="s">
        <v>46</v>
      </c>
      <c r="F3" s="38" t="s">
        <v>10</v>
      </c>
      <c r="G3" s="38" t="s">
        <v>8</v>
      </c>
      <c r="H3" s="38" t="s">
        <v>11</v>
      </c>
      <c r="I3" s="38" t="s">
        <v>47</v>
      </c>
      <c r="J3" s="2">
        <v>0</v>
      </c>
      <c r="K3" s="2">
        <v>23175.79</v>
      </c>
      <c r="L3" s="2"/>
      <c r="M3" s="2"/>
      <c r="N3" s="2">
        <v>23175.79</v>
      </c>
      <c r="O3" s="2"/>
      <c r="P3" s="2"/>
    </row>
    <row r="4" spans="1:16" ht="28.5" x14ac:dyDescent="0.2">
      <c r="A4" s="45"/>
      <c r="B4" s="42" t="s">
        <v>44</v>
      </c>
      <c r="C4" s="38" t="s">
        <v>52</v>
      </c>
      <c r="D4" s="38" t="s">
        <v>45</v>
      </c>
      <c r="E4" s="38" t="s">
        <v>46</v>
      </c>
      <c r="F4" s="38" t="s">
        <v>10</v>
      </c>
      <c r="G4" s="38" t="s">
        <v>8</v>
      </c>
      <c r="H4" s="38" t="s">
        <v>9</v>
      </c>
      <c r="I4" s="38" t="s">
        <v>47</v>
      </c>
      <c r="J4" s="2">
        <v>112.86</v>
      </c>
      <c r="K4" s="2">
        <v>91667.7</v>
      </c>
      <c r="L4" s="2">
        <f>K4-N4</f>
        <v>71155.7</v>
      </c>
      <c r="M4" s="2"/>
      <c r="N4" s="2">
        <v>20512</v>
      </c>
      <c r="O4" s="2"/>
      <c r="P4" s="2"/>
    </row>
    <row r="5" spans="1:16" ht="28.5" x14ac:dyDescent="0.2">
      <c r="A5" s="45"/>
      <c r="B5" s="42" t="s">
        <v>48</v>
      </c>
      <c r="C5" s="38" t="s">
        <v>52</v>
      </c>
      <c r="D5" s="38" t="s">
        <v>49</v>
      </c>
      <c r="E5" s="38" t="s">
        <v>46</v>
      </c>
      <c r="F5" s="38" t="s">
        <v>50</v>
      </c>
      <c r="G5" s="38" t="s">
        <v>8</v>
      </c>
      <c r="H5" s="38" t="s">
        <v>9</v>
      </c>
      <c r="I5" s="38" t="s">
        <v>47</v>
      </c>
      <c r="J5" s="2">
        <v>1395.19</v>
      </c>
      <c r="K5" s="2">
        <v>68354.31</v>
      </c>
      <c r="L5" s="2">
        <v>68354.31</v>
      </c>
      <c r="M5" s="2"/>
      <c r="N5" s="2"/>
      <c r="O5" s="2"/>
      <c r="P5" s="2"/>
    </row>
    <row r="6" spans="1:16" x14ac:dyDescent="0.2">
      <c r="A6" s="37"/>
      <c r="B6" s="37"/>
      <c r="C6" s="37"/>
      <c r="D6" s="37"/>
      <c r="E6" s="37"/>
      <c r="F6" s="37"/>
      <c r="G6" s="37"/>
      <c r="H6" s="37"/>
      <c r="I6" s="37"/>
      <c r="J6" s="39"/>
      <c r="K6" s="39">
        <f>SUM(K2:K5)</f>
        <v>1128996.31</v>
      </c>
      <c r="L6" s="39">
        <f t="shared" ref="L6:P6" si="0">SUM(L2:L5)</f>
        <v>139510.01</v>
      </c>
      <c r="M6" s="39">
        <f t="shared" si="0"/>
        <v>150300</v>
      </c>
      <c r="N6" s="39">
        <f t="shared" si="0"/>
        <v>479443.79</v>
      </c>
      <c r="O6" s="39">
        <f t="shared" si="0"/>
        <v>0</v>
      </c>
      <c r="P6" s="39">
        <f t="shared" si="0"/>
        <v>359741.49</v>
      </c>
    </row>
    <row r="11" spans="1:16" s="1" customFormat="1" x14ac:dyDescent="0.2">
      <c r="A11" s="7"/>
    </row>
    <row r="12" spans="1:16" s="1" customFormat="1" x14ac:dyDescent="0.2">
      <c r="A12" s="8" t="s">
        <v>30</v>
      </c>
      <c r="H12" s="59" t="s">
        <v>71</v>
      </c>
    </row>
    <row r="13" spans="1:16" s="1" customFormat="1" x14ac:dyDescent="0.2">
      <c r="A13" s="8"/>
    </row>
    <row r="14" spans="1:16" s="1" customFormat="1" ht="60" x14ac:dyDescent="0.25">
      <c r="A14" s="9" t="s">
        <v>15</v>
      </c>
      <c r="B14" s="9" t="s">
        <v>16</v>
      </c>
      <c r="C14" s="9" t="s">
        <v>17</v>
      </c>
      <c r="D14" s="10" t="s">
        <v>18</v>
      </c>
      <c r="E14" s="11" t="s">
        <v>19</v>
      </c>
      <c r="F14" s="12" t="s">
        <v>20</v>
      </c>
      <c r="H14" s="31" t="s">
        <v>72</v>
      </c>
      <c r="I14" s="58">
        <f>N3+N4</f>
        <v>43687.79</v>
      </c>
    </row>
    <row r="15" spans="1:16" s="1" customFormat="1" ht="27.75" customHeight="1" x14ac:dyDescent="0.2">
      <c r="A15" s="50" t="s">
        <v>52</v>
      </c>
      <c r="B15" s="13"/>
      <c r="C15" s="30"/>
      <c r="D15" s="53">
        <v>33.353000000000002</v>
      </c>
      <c r="E15" s="14">
        <v>245492</v>
      </c>
      <c r="F15" s="79" t="s">
        <v>89</v>
      </c>
      <c r="H15" s="31" t="s">
        <v>73</v>
      </c>
      <c r="I15" s="15">
        <v>17325</v>
      </c>
    </row>
    <row r="16" spans="1:16" s="1" customFormat="1" ht="27.75" customHeight="1" x14ac:dyDescent="0.2">
      <c r="A16" s="51"/>
      <c r="B16" s="13"/>
      <c r="C16" s="13"/>
      <c r="D16" s="54"/>
      <c r="E16" s="14">
        <v>7548</v>
      </c>
      <c r="F16" s="79" t="s">
        <v>90</v>
      </c>
      <c r="H16" s="66" t="s">
        <v>12</v>
      </c>
      <c r="I16" s="67">
        <f>I15+I14</f>
        <v>61012.79</v>
      </c>
      <c r="J16" s="33"/>
    </row>
    <row r="17" spans="1:14" s="1" customFormat="1" ht="27.75" customHeight="1" x14ac:dyDescent="0.2">
      <c r="A17" s="52"/>
      <c r="B17" s="13"/>
      <c r="C17" s="31"/>
      <c r="D17" s="55"/>
      <c r="E17" s="14">
        <v>7169</v>
      </c>
      <c r="F17" s="79" t="s">
        <v>91</v>
      </c>
      <c r="J17" s="33"/>
    </row>
    <row r="18" spans="1:14" s="1" customFormat="1" ht="28.5" customHeight="1" x14ac:dyDescent="0.25">
      <c r="A18" s="68" t="s">
        <v>12</v>
      </c>
      <c r="B18" s="69"/>
      <c r="C18" s="69"/>
      <c r="D18" s="80">
        <f>SUM(D15:D17)</f>
        <v>33.353000000000002</v>
      </c>
      <c r="E18" s="70">
        <f>SUM(E15:E17)</f>
        <v>260209</v>
      </c>
      <c r="F18" s="16"/>
      <c r="J18" s="33"/>
    </row>
    <row r="19" spans="1:14" s="1" customFormat="1" x14ac:dyDescent="0.2">
      <c r="C19" s="17"/>
    </row>
    <row r="20" spans="1:14" s="1" customFormat="1" x14ac:dyDescent="0.2">
      <c r="C20" s="17"/>
    </row>
    <row r="21" spans="1:14" s="1" customFormat="1" ht="15" x14ac:dyDescent="0.25">
      <c r="A21" s="18" t="s">
        <v>21</v>
      </c>
    </row>
    <row r="22" spans="1:14" s="1" customFormat="1" ht="15" x14ac:dyDescent="0.25">
      <c r="A22" s="19"/>
    </row>
    <row r="23" spans="1:14" s="1" customFormat="1" x14ac:dyDescent="0.2">
      <c r="A23" s="20">
        <v>1</v>
      </c>
      <c r="B23" s="35" t="s">
        <v>70</v>
      </c>
      <c r="C23" s="35"/>
      <c r="D23" s="21">
        <f>8460*0.52*180</f>
        <v>791856</v>
      </c>
      <c r="E23" s="28"/>
    </row>
    <row r="24" spans="1:14" s="1" customFormat="1" ht="24" customHeight="1" x14ac:dyDescent="0.2">
      <c r="A24" s="20">
        <v>2</v>
      </c>
      <c r="B24" s="34" t="s">
        <v>22</v>
      </c>
      <c r="C24" s="34"/>
      <c r="D24" s="21">
        <f>E18*1.35*32/D18</f>
        <v>337032.01511108445</v>
      </c>
      <c r="E24" s="32"/>
      <c r="G24" s="3" t="s">
        <v>74</v>
      </c>
      <c r="H24" s="1">
        <v>8711</v>
      </c>
      <c r="I24" s="3"/>
    </row>
    <row r="25" spans="1:14" s="1" customFormat="1" ht="15" thickBot="1" x14ac:dyDescent="0.25">
      <c r="A25" s="20">
        <v>3</v>
      </c>
      <c r="B25" s="1" t="s">
        <v>23</v>
      </c>
      <c r="D25" s="22">
        <v>0</v>
      </c>
      <c r="G25" s="3" t="s">
        <v>75</v>
      </c>
      <c r="H25" s="56">
        <f>D29</f>
        <v>2187.8399716050867</v>
      </c>
    </row>
    <row r="26" spans="1:14" s="1" customFormat="1" ht="28.15" customHeight="1" thickTop="1" thickBot="1" x14ac:dyDescent="0.3">
      <c r="A26" s="23">
        <v>4</v>
      </c>
      <c r="B26" s="36" t="s">
        <v>24</v>
      </c>
      <c r="C26" s="36"/>
      <c r="D26" s="24">
        <f>D23-D24</f>
        <v>454823.98488891555</v>
      </c>
      <c r="G26" s="3" t="s">
        <v>76</v>
      </c>
      <c r="H26" s="57">
        <f>H24-H25</f>
        <v>6523.1600283949138</v>
      </c>
    </row>
    <row r="27" spans="1:14" s="1" customFormat="1" ht="23.45" customHeight="1" thickTop="1" x14ac:dyDescent="0.2">
      <c r="A27" s="20">
        <v>5</v>
      </c>
      <c r="B27" s="34" t="s">
        <v>25</v>
      </c>
      <c r="C27" s="34"/>
      <c r="D27" s="25">
        <f>I16</f>
        <v>61012.79</v>
      </c>
      <c r="G27" s="3" t="s">
        <v>32</v>
      </c>
      <c r="H27" s="1">
        <v>62</v>
      </c>
      <c r="K27" s="59" t="s">
        <v>81</v>
      </c>
    </row>
    <row r="28" spans="1:14" s="1" customFormat="1" ht="25.15" customHeight="1" thickBot="1" x14ac:dyDescent="0.3">
      <c r="A28" s="23">
        <v>6</v>
      </c>
      <c r="B28" s="36" t="s">
        <v>26</v>
      </c>
      <c r="C28" s="36"/>
      <c r="D28" s="26">
        <f>D26-D27</f>
        <v>393811.19488891558</v>
      </c>
      <c r="G28" s="3" t="s">
        <v>62</v>
      </c>
      <c r="H28" s="60">
        <f>L36</f>
        <v>696.46360182200704</v>
      </c>
      <c r="K28" s="3" t="s">
        <v>77</v>
      </c>
      <c r="L28" s="63">
        <v>132360</v>
      </c>
    </row>
    <row r="29" spans="1:14" s="1" customFormat="1" ht="15" thickTop="1" x14ac:dyDescent="0.2">
      <c r="A29" s="20">
        <v>7</v>
      </c>
      <c r="B29" s="1" t="s">
        <v>27</v>
      </c>
      <c r="D29" s="25">
        <f>D28/180</f>
        <v>2187.8399716050867</v>
      </c>
    </row>
    <row r="30" spans="1:14" s="1" customFormat="1" x14ac:dyDescent="0.2">
      <c r="A30" s="20">
        <v>8</v>
      </c>
      <c r="B30" s="1" t="s">
        <v>28</v>
      </c>
      <c r="D30" s="21">
        <v>8460</v>
      </c>
      <c r="G30" s="64" t="s">
        <v>84</v>
      </c>
      <c r="H30" s="1">
        <v>0</v>
      </c>
      <c r="K30" s="3" t="s">
        <v>78</v>
      </c>
      <c r="N30" s="3" t="s">
        <v>60</v>
      </c>
    </row>
    <row r="31" spans="1:14" s="1" customFormat="1" ht="27.75" customHeight="1" x14ac:dyDescent="0.2">
      <c r="A31" s="20">
        <v>9</v>
      </c>
      <c r="B31" s="34" t="s">
        <v>29</v>
      </c>
      <c r="C31" s="34"/>
      <c r="D31" s="27">
        <f>D29/D30</f>
        <v>0.25860992572164143</v>
      </c>
      <c r="K31" s="3" t="s">
        <v>79</v>
      </c>
      <c r="L31" s="65">
        <f>H26*11</f>
        <v>71754.760312344049</v>
      </c>
    </row>
    <row r="32" spans="1:14" x14ac:dyDescent="0.2">
      <c r="K32" s="3" t="s">
        <v>80</v>
      </c>
      <c r="L32" s="65">
        <v>47639</v>
      </c>
      <c r="M32" s="1"/>
    </row>
    <row r="33" spans="11:12" ht="15" thickBot="1" x14ac:dyDescent="0.25">
      <c r="K33" s="48" t="s">
        <v>82</v>
      </c>
      <c r="L33" s="62">
        <f>L31+L32</f>
        <v>119393.76031234405</v>
      </c>
    </row>
    <row r="34" spans="11:12" ht="15" thickTop="1" x14ac:dyDescent="0.2"/>
    <row r="35" spans="11:12" x14ac:dyDescent="0.2">
      <c r="K35" s="48" t="s">
        <v>61</v>
      </c>
      <c r="L35" s="61">
        <f>L33*0.07</f>
        <v>8357.563221864084</v>
      </c>
    </row>
    <row r="36" spans="11:12" x14ac:dyDescent="0.2">
      <c r="K36" s="48" t="s">
        <v>83</v>
      </c>
      <c r="L36" s="61">
        <f>L35/12</f>
        <v>696.46360182200704</v>
      </c>
    </row>
  </sheetData>
  <mergeCells count="8">
    <mergeCell ref="A15:A17"/>
    <mergeCell ref="D15:D17"/>
    <mergeCell ref="B31:C31"/>
    <mergeCell ref="B23:C23"/>
    <mergeCell ref="B24:C24"/>
    <mergeCell ref="B26:C26"/>
    <mergeCell ref="B27:C27"/>
    <mergeCell ref="B28:C28"/>
  </mergeCells>
  <pageMargins left="0.7" right="0.7" top="0.75" bottom="0.75" header="0.3" footer="0.3"/>
  <pageSetup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4EC24-69C0-41CF-A9DE-63BBA3F07C81}">
  <dimension ref="A1:N13"/>
  <sheetViews>
    <sheetView rightToLeft="1" zoomScaleNormal="100" workbookViewId="0">
      <selection activeCell="J6" sqref="J6"/>
    </sheetView>
  </sheetViews>
  <sheetFormatPr defaultColWidth="8.75" defaultRowHeight="15" x14ac:dyDescent="0.2"/>
  <cols>
    <col min="1" max="1" width="8.75" style="4"/>
    <col min="2" max="2" width="9.125" style="4" bestFit="1" customWidth="1"/>
    <col min="3" max="3" width="10.875" style="4" bestFit="1" customWidth="1"/>
    <col min="4" max="7" width="8.75" style="4"/>
    <col min="8" max="8" width="11.125" style="4" bestFit="1" customWidth="1"/>
    <col min="9" max="13" width="8.75" style="4"/>
    <col min="14" max="14" width="11.125" style="4" bestFit="1" customWidth="1"/>
    <col min="15" max="16384" width="8.75" style="4"/>
  </cols>
  <sheetData>
    <row r="1" spans="1:14" x14ac:dyDescent="0.2">
      <c r="A1" s="5" t="s">
        <v>33</v>
      </c>
    </row>
    <row r="2" spans="1:14" ht="15.75" x14ac:dyDescent="0.25">
      <c r="J2" s="5" t="s">
        <v>87</v>
      </c>
    </row>
    <row r="3" spans="1:14" x14ac:dyDescent="0.2">
      <c r="A3" s="40" t="s">
        <v>51</v>
      </c>
      <c r="B3" s="41">
        <v>21312</v>
      </c>
      <c r="C3" s="6"/>
      <c r="F3" s="4" t="s">
        <v>31</v>
      </c>
      <c r="H3" s="44">
        <f>N4</f>
        <v>44228</v>
      </c>
      <c r="J3" s="4" t="s">
        <v>88</v>
      </c>
      <c r="N3" s="6">
        <v>43958</v>
      </c>
    </row>
    <row r="4" spans="1:14" x14ac:dyDescent="0.2">
      <c r="A4" s="4" t="s">
        <v>58</v>
      </c>
      <c r="J4" s="4" t="s">
        <v>85</v>
      </c>
      <c r="N4" s="71">
        <v>44228</v>
      </c>
    </row>
    <row r="6" spans="1:14" x14ac:dyDescent="0.2">
      <c r="A6" s="4" t="s">
        <v>59</v>
      </c>
    </row>
    <row r="8" spans="1:14" x14ac:dyDescent="0.2">
      <c r="A8" s="4" t="s">
        <v>55</v>
      </c>
    </row>
    <row r="9" spans="1:14" x14ac:dyDescent="0.2">
      <c r="A9" s="4" t="s">
        <v>54</v>
      </c>
    </row>
    <row r="11" spans="1:14" x14ac:dyDescent="0.2">
      <c r="A11" s="4" t="s">
        <v>56</v>
      </c>
    </row>
    <row r="12" spans="1:14" x14ac:dyDescent="0.2">
      <c r="E12" s="29"/>
    </row>
    <row r="13" spans="1:14" x14ac:dyDescent="0.2">
      <c r="A13" s="4" t="s">
        <v>57</v>
      </c>
    </row>
  </sheetData>
  <pageMargins left="0.7" right="0.7" top="0.75" bottom="0.75" header="0.3" footer="0.3"/>
  <pageSetup paperSize="9" scale="8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3C-D5FB-406D-9A0E-0C8038FD8690}">
  <dimension ref="A1"/>
  <sheetViews>
    <sheetView rightToLeft="1" topLeftCell="A7" workbookViewId="0">
      <selection activeCell="S10" sqref="S10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26869-61CC-493F-8B32-F404BECE17EC}">
  <dimension ref="A1"/>
  <sheetViews>
    <sheetView rightToLeft="1" topLeftCell="AB1" zoomScale="60" zoomScaleNormal="60" workbookViewId="0">
      <selection activeCell="H86" sqref="H8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23E08-3A9C-44A2-95DD-47812AD5934C}">
  <dimension ref="O13:T23"/>
  <sheetViews>
    <sheetView rightToLeft="1" topLeftCell="A4" zoomScale="80" zoomScaleNormal="80" workbookViewId="0">
      <selection activeCell="U37" sqref="U37"/>
    </sheetView>
  </sheetViews>
  <sheetFormatPr defaultRowHeight="14.25" x14ac:dyDescent="0.2"/>
  <cols>
    <col min="18" max="18" width="16.375" bestFit="1" customWidth="1"/>
  </cols>
  <sheetData>
    <row r="13" spans="15:20" ht="18" x14ac:dyDescent="0.25">
      <c r="O13" s="46"/>
      <c r="P13" s="46"/>
      <c r="Q13" s="46"/>
      <c r="R13" s="46"/>
      <c r="S13" s="46"/>
      <c r="T13" s="46"/>
    </row>
    <row r="14" spans="15:20" ht="18" x14ac:dyDescent="0.25">
      <c r="O14" s="47" t="s">
        <v>63</v>
      </c>
      <c r="P14" s="46"/>
      <c r="Q14" s="46"/>
      <c r="R14" s="46"/>
      <c r="S14" s="46"/>
      <c r="T14" s="46"/>
    </row>
    <row r="15" spans="15:20" ht="18" x14ac:dyDescent="0.25">
      <c r="O15" s="46" t="s">
        <v>65</v>
      </c>
      <c r="P15" s="46"/>
      <c r="Q15" s="46"/>
      <c r="R15" s="73">
        <v>8711</v>
      </c>
      <c r="S15" s="46"/>
      <c r="T15" s="46"/>
    </row>
    <row r="16" spans="15:20" ht="18" x14ac:dyDescent="0.25">
      <c r="O16" s="46" t="s">
        <v>64</v>
      </c>
      <c r="P16" s="46"/>
      <c r="Q16" s="46"/>
      <c r="R16" s="76">
        <v>368</v>
      </c>
      <c r="S16" s="72" t="s">
        <v>86</v>
      </c>
      <c r="T16" s="46"/>
    </row>
    <row r="17" spans="15:20" ht="18" x14ac:dyDescent="0.25">
      <c r="O17" s="46"/>
      <c r="P17" s="46"/>
      <c r="Q17" s="46"/>
      <c r="R17" s="73"/>
      <c r="S17" s="46"/>
      <c r="T17" s="46"/>
    </row>
    <row r="18" spans="15:20" ht="18" x14ac:dyDescent="0.25">
      <c r="O18" s="46" t="s">
        <v>66</v>
      </c>
      <c r="P18" s="46"/>
      <c r="Q18" s="46"/>
      <c r="R18" s="73">
        <v>7549</v>
      </c>
      <c r="S18" s="46"/>
      <c r="T18" s="46"/>
    </row>
    <row r="19" spans="15:20" ht="18" x14ac:dyDescent="0.25">
      <c r="O19" s="46" t="s">
        <v>67</v>
      </c>
      <c r="P19" s="46"/>
      <c r="Q19" s="46"/>
      <c r="R19" s="73">
        <f>7169+17325</f>
        <v>24494</v>
      </c>
      <c r="S19" s="46"/>
      <c r="T19" s="46"/>
    </row>
    <row r="20" spans="15:20" ht="18.75" thickBot="1" x14ac:dyDescent="0.3">
      <c r="O20" s="46" t="s">
        <v>12</v>
      </c>
      <c r="P20" s="46"/>
      <c r="Q20" s="46"/>
      <c r="R20" s="74">
        <f>R18+R19</f>
        <v>32043</v>
      </c>
      <c r="S20" s="46"/>
      <c r="T20" s="46"/>
    </row>
    <row r="21" spans="15:20" ht="18.75" thickTop="1" x14ac:dyDescent="0.25">
      <c r="O21" s="46" t="s">
        <v>68</v>
      </c>
      <c r="P21" s="46"/>
      <c r="Q21" s="46"/>
      <c r="R21" s="76">
        <f>R20*0.47</f>
        <v>15060.21</v>
      </c>
      <c r="S21" s="46"/>
      <c r="T21" s="46"/>
    </row>
    <row r="22" spans="15:20" x14ac:dyDescent="0.2">
      <c r="R22" s="75"/>
    </row>
    <row r="23" spans="15:20" ht="23.25" x14ac:dyDescent="0.35">
      <c r="O23" s="77" t="s">
        <v>69</v>
      </c>
      <c r="P23" s="77"/>
      <c r="Q23" s="77"/>
      <c r="R23" s="78">
        <f>R16+R21</f>
        <v>15428.21</v>
      </c>
      <c r="S23" s="49"/>
    </row>
  </sheetData>
  <hyperlinks>
    <hyperlink ref="S16" r:id="rId1" xr:uid="{59BA593B-095B-457E-B446-E169857930FD}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E014-E158-4CA1-88C7-8F83129364C6}">
  <dimension ref="A1"/>
  <sheetViews>
    <sheetView rightToLeft="1" workbookViewId="0">
      <selection activeCell="A25" sqref="A25"/>
    </sheetView>
  </sheetViews>
  <sheetFormatPr defaultRowHeight="14.2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6</vt:i4>
      </vt:variant>
    </vt:vector>
  </HeadingPairs>
  <TitlesOfParts>
    <vt:vector size="6" baseType="lpstr">
      <vt:lpstr>נתוני מסלקה</vt:lpstr>
      <vt:lpstr>נתונים נוספים</vt:lpstr>
      <vt:lpstr>דרכי פעולה</vt:lpstr>
      <vt:lpstr>בריאות בעמ -מסמכים</vt:lpstr>
      <vt:lpstr>קגמ - תלוש</vt:lpstr>
      <vt:lpstr>מדרגות מס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2021-02-23T07:48:17Z</cp:lastPrinted>
  <dcterms:created xsi:type="dcterms:W3CDTF">2020-08-25T12:31:29Z</dcterms:created>
  <dcterms:modified xsi:type="dcterms:W3CDTF">2021-03-09T11:13:23Z</dcterms:modified>
</cp:coreProperties>
</file>